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s New" sheetId="1" state="visible" r:id="rId2"/>
    <sheet name="Theory" sheetId="2" state="visible" r:id="rId3"/>
  </sheets>
  <definedNames>
    <definedName function="false" hidden="false" localSheetId="0" name="_xlnm.Print_Area" vbProcedure="false">'Results New'!$A$1:$J$28,'Results New'!$A$31:$J$63,'Results New'!$A$66:$J$110</definedName>
    <definedName function="false" hidden="false" localSheetId="1" name="_xlnm.Print_Area" vbProcedure="false">Theory!$B$17:$G$73</definedName>
    <definedName function="false" hidden="false" localSheetId="0" name="_xlnm.Print_Area_0" vbProcedure="false">'Results New'!$A$1:$J$26,'Results New'!$A$31:$J$63,'Results New'!$A$66:$J$113</definedName>
    <definedName function="false" hidden="false" localSheetId="0" name="_xlnm.Print_Area_0_0" vbProcedure="false">'Results New'!$A$1:$J$27,'Results New'!$A$30:$J$64,'Results New'!$A$66:$J$113</definedName>
    <definedName function="false" hidden="false" localSheetId="0" name="_xlnm.Print_Area_0_0_0" vbProcedure="false">'Results New'!$A$1:$J$63</definedName>
    <definedName function="false" hidden="false" localSheetId="0" name="_xlnm.Print_Area_0_0_0_0" vbProcedure="false">'Results New'!$A$11:$J$63</definedName>
    <definedName function="false" hidden="false" localSheetId="1" name="_xlnm.Print_Area" vbProcedure="false">Theory!$B$17:$I$75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<sst xmlns="http://schemas.openxmlformats.org/spreadsheetml/2006/main" count="121" uniqueCount="46">
  <si>
    <r>
      <rPr>
        <b val="true"/>
        <sz val="22"/>
        <color rgb="FF000000"/>
        <rFont val="Arial"/>
        <family val="2"/>
        <charset val="1"/>
      </rPr>
      <t xml:space="preserve">ECE401</t>
    </r>
    <r>
      <rPr>
        <sz val="22"/>
        <color rgb="FF000000"/>
        <rFont val="Arial"/>
        <family val="2"/>
        <charset val="1"/>
      </rPr>
      <t xml:space="preserve"> – Lab 4: </t>
    </r>
    <r>
      <rPr>
        <i val="true"/>
        <sz val="22"/>
        <color rgb="FF000000"/>
        <rFont val="Arial"/>
        <family val="2"/>
        <charset val="1"/>
      </rPr>
      <t xml:space="preserve">DC-DC Converters</t>
    </r>
  </si>
  <si>
    <t xml:space="preserve">Results Sheet</t>
  </si>
  <si>
    <t xml:space="preserve">Name</t>
  </si>
  <si>
    <t xml:space="preserve">CCID</t>
  </si>
  <si>
    <t xml:space="preserve">Lab Section</t>
  </si>
  <si>
    <t xml:space="preserve">Legend</t>
  </si>
  <si>
    <t xml:space="preserve">Prelab Calculation</t>
  </si>
  <si>
    <t xml:space="preserve">Lab Measurement</t>
  </si>
  <si>
    <t xml:space="preserve">Postlab Calculation</t>
  </si>
  <si>
    <t xml:space="preserve">L = (mH)</t>
  </si>
  <si>
    <t xml:space="preserve">Units</t>
  </si>
  <si>
    <t xml:space="preserve">Buck Converter</t>
  </si>
  <si>
    <r>
      <rPr>
        <b val="true"/>
        <sz val="11"/>
        <color rgb="FF000000"/>
        <rFont val="Arial"/>
        <family val="2"/>
        <charset val="1"/>
      </rPr>
      <t xml:space="preserve">δ</t>
    </r>
    <r>
      <rPr>
        <b val="true"/>
        <vertAlign val="subscript"/>
        <sz val="11"/>
        <color rgb="FF000000"/>
        <rFont val="Arial"/>
        <family val="2"/>
        <charset val="1"/>
      </rPr>
      <t xml:space="preserve">nom</t>
    </r>
  </si>
  <si>
    <t xml:space="preserve">%</t>
  </si>
  <si>
    <t xml:space="preserve">Pre</t>
  </si>
  <si>
    <r>
      <rPr>
        <b val="true"/>
        <sz val="11"/>
        <color rgb="FF000000"/>
        <rFont val="Arial"/>
        <family val="2"/>
        <charset val="1"/>
      </rPr>
      <t xml:space="preserve">V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OUT,DC</t>
    </r>
  </si>
  <si>
    <t xml:space="preserve">V</t>
  </si>
  <si>
    <t xml:space="preserve">ΔIL</t>
  </si>
  <si>
    <t xml:space="preserve">mA</t>
  </si>
  <si>
    <t xml:space="preserve">Switches</t>
  </si>
  <si>
    <t xml:space="preserve">Measure</t>
  </si>
  <si>
    <r>
      <rPr>
        <b val="true"/>
        <sz val="11"/>
        <color rgb="FF000000"/>
        <rFont val="Arial"/>
        <family val="2"/>
        <charset val="1"/>
      </rPr>
      <t xml:space="preserve">δ</t>
    </r>
    <r>
      <rPr>
        <b val="true"/>
        <vertAlign val="subscript"/>
        <sz val="11"/>
        <color rgb="FF000000"/>
        <rFont val="Calibri"/>
        <family val="2"/>
        <charset val="1"/>
      </rPr>
      <t xml:space="preserve">act</t>
    </r>
  </si>
  <si>
    <t xml:space="preserve">C/D</t>
  </si>
  <si>
    <r>
      <rPr>
        <b val="true"/>
        <sz val="11"/>
        <color rgb="FF000000"/>
        <rFont val="Arial"/>
        <family val="2"/>
        <charset val="1"/>
      </rPr>
      <t xml:space="preserve">V</t>
    </r>
    <r>
      <rPr>
        <b val="true"/>
        <vertAlign val="subscript"/>
        <sz val="11"/>
        <color rgb="FF000000"/>
        <rFont val="Calibri"/>
        <family val="2"/>
        <charset val="1"/>
      </rPr>
      <t xml:space="preserve">IN,DC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</si>
  <si>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L,P-P</t>
    </r>
  </si>
  <si>
    <r>
      <rPr>
        <b val="true"/>
        <sz val="11"/>
        <color rgb="FF000000"/>
        <rFont val="Arial"/>
        <family val="2"/>
        <charset val="1"/>
      </rPr>
      <t xml:space="preserve">f</t>
    </r>
    <r>
      <rPr>
        <b val="true"/>
        <vertAlign val="subscript"/>
        <sz val="11"/>
        <color rgb="FF000000"/>
        <rFont val="Calibri"/>
        <family val="2"/>
        <charset val="1"/>
      </rPr>
      <t xml:space="preserve">S</t>
    </r>
  </si>
  <si>
    <t xml:space="preserve">kHz</t>
  </si>
  <si>
    <t xml:space="preserve">Calculate</t>
  </si>
  <si>
    <r>
      <rPr>
        <b val="true"/>
        <sz val="11"/>
        <color rgb="FF000000"/>
        <rFont val="Arial"/>
        <family val="2"/>
        <charset val="1"/>
      </rPr>
      <t xml:space="preserve">G</t>
    </r>
    <r>
      <rPr>
        <b val="true"/>
        <vertAlign val="subscript"/>
        <sz val="11"/>
        <color rgb="FF000000"/>
        <rFont val="Calibri"/>
        <family val="2"/>
        <charset val="1"/>
      </rPr>
      <t xml:space="preserve">DCV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</si>
  <si>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norm,P-P</t>
    </r>
  </si>
  <si>
    <r>
      <rPr>
        <b val="true"/>
        <sz val="11"/>
        <color rgb="FF000000"/>
        <rFont val="Arial"/>
        <family val="2"/>
        <charset val="1"/>
      </rPr>
      <t xml:space="preserve">ΔI</t>
    </r>
    <r>
      <rPr>
        <b val="true"/>
        <vertAlign val="subscript"/>
        <sz val="11"/>
        <color rgb="FF000000"/>
        <rFont val="Calibri"/>
        <family val="2"/>
        <charset val="1"/>
      </rPr>
      <t xml:space="preserve">L(ON)</t>
    </r>
  </si>
  <si>
    <r>
      <rPr>
        <b val="true"/>
        <sz val="11"/>
        <color rgb="FF000000"/>
        <rFont val="Arial"/>
        <family val="2"/>
        <charset val="1"/>
      </rPr>
      <t xml:space="preserve">ΔI</t>
    </r>
    <r>
      <rPr>
        <b val="true"/>
        <vertAlign val="subscript"/>
        <sz val="11"/>
        <color rgb="FF000000"/>
        <rFont val="Calibri"/>
        <family val="2"/>
        <charset val="1"/>
      </rPr>
      <t xml:space="preserve">L(OFF)</t>
    </r>
  </si>
  <si>
    <t xml:space="preserve">Boost Converter</t>
  </si>
  <si>
    <t xml:space="preserve">ΔI</t>
  </si>
  <si>
    <t xml:space="preserve">Inverting Buck-Boost Converter</t>
  </si>
  <si>
    <r>
      <rPr>
        <b val="true"/>
        <sz val="11"/>
        <color rgb="FF000000"/>
        <rFont val="Arial"/>
        <family val="2"/>
        <charset val="1"/>
      </rPr>
      <t xml:space="preserve">Plots – </t>
    </r>
    <r>
      <rPr>
        <i val="true"/>
        <sz val="11"/>
        <color rgb="FF000000"/>
        <rFont val="Arial"/>
        <family val="2"/>
        <charset val="1"/>
      </rPr>
      <t xml:space="preserve">DC-DC Converters</t>
    </r>
  </si>
  <si>
    <t xml:space="preserve">Buck</t>
  </si>
  <si>
    <t xml:space="preserve">Boost</t>
  </si>
  <si>
    <t xml:space="preserve">Inverting Buck-boost</t>
  </si>
  <si>
    <t xml:space="preserve">Vin = </t>
  </si>
  <si>
    <t xml:space="preserve">Gain</t>
  </si>
  <si>
    <r>
      <rPr>
        <b val="true"/>
        <sz val="11"/>
        <color rgb="FF000000"/>
        <rFont val="Calibri"/>
        <family val="2"/>
        <charset val="1"/>
      </rPr>
      <t xml:space="preserve">ΔI</t>
    </r>
    <r>
      <rPr>
        <b val="true"/>
        <vertAlign val="subscript"/>
        <sz val="11"/>
        <color rgb="FF000000"/>
        <rFont val="Calibri"/>
        <family val="2"/>
        <charset val="1"/>
      </rPr>
      <t xml:space="preserve">L(P-P)</t>
    </r>
  </si>
  <si>
    <t xml:space="preserve">DC Output Voltage</t>
  </si>
  <si>
    <t xml:space="preserve">IPU(ob)</t>
  </si>
  <si>
    <t xml:space="preserve">delta</t>
  </si>
  <si>
    <t xml:space="preserve">Buck-Boost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</si>
</sst>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0%"/>
    <numFmt numFmtId="168" formatCode="0.000"/>
    <numFmt numFmtId="169" formatCode="#,##0.0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22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i val="true"/>
      <sz val="22"/>
      <color rgb="FF000000"/>
      <name val="Arial"/>
      <family val="2"/>
      <charset val="1"/>
    </font>
    <font>
      <b val="true"/>
      <i val="true"/>
      <sz val="18"/>
      <color rgb="FF80808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vertAlign val="subscript"/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vertAlign val="subscript"/>
      <sz val="11"/>
      <color rgb="FF000000"/>
      <name val="Calibri"/>
      <family val="2"/>
      <charset val="1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  <font>
      <b val="true"/>
      <sz val="11"/>
      <color rgb="FF000000"/>
      <name val="Calibri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color rgb="FF59595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rgb="FFB3B3B3"/>
      </patternFill>
    </fill>
    <fill>
      <patternFill patternType="solid">
        <fgColor rgb="FFAFD095"/>
        <bgColor rgb="FFBFBFBF"/>
      </patternFill>
    </fill>
    <fill>
      <patternFill patternType="solid">
        <fgColor rgb="FFFFA6A6"/>
        <bgColor rgb="FFFF8080"/>
      </patternFill>
    </fill>
    <fill>
      <patternFill patternType="solid">
        <fgColor rgb="FFDDDDDD"/>
        <bgColor rgb="FFD9D9D9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medium"/>
      <top style="thick"/>
      <bottom style="medium"/>
      <diagonal/>
    </border>
    <border diagonalUp="false" diagonalDown="false">
      <left style="medium"/>
      <right style="medium"/>
      <top style="thick"/>
      <bottom style="medium"/>
      <diagonal/>
    </border>
    <border diagonalUp="false" diagonalDown="false">
      <left style="medium"/>
      <right/>
      <top style="thick"/>
      <bottom style="medium"/>
      <diagonal/>
    </border>
    <border diagonalUp="false" diagonalDown="false">
      <left style="medium"/>
      <right style="thick"/>
      <top style="thick"/>
      <bottom style="medium"/>
      <diagonal/>
    </border>
    <border diagonalUp="false" diagonalDown="false">
      <left style="thick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1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4" fontId="10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right" vertical="center" textRotation="90" wrapText="false" indent="0" shrinkToFit="false"/>
      <protection locked="true" hidden="tru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0" borderId="1" xfId="1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0" xfId="0" applyFont="true" applyBorder="true" applyAlignment="true" applyProtection="true">
      <alignment horizontal="right" vertical="center" textRotation="90" wrapText="false" indent="0" shrinkToFit="false"/>
      <protection locked="true" hidden="true"/>
    </xf>
    <xf numFmtId="164" fontId="10" fillId="2" borderId="1" xfId="0" applyFont="true" applyBorder="true" applyAlignment="true" applyProtection="true">
      <alignment horizontal="right" vertical="center" textRotation="90" wrapText="false" indent="0" shrinkToFit="false"/>
      <protection locked="true" hidden="true"/>
    </xf>
    <xf numFmtId="164" fontId="10" fillId="0" borderId="0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4" fontId="1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B3B3B3"/>
      <rgbColor rgb="FFFFA6A6"/>
      <rgbColor rgb="FFCC99FF"/>
      <rgbColor rgb="FFAFD095"/>
      <rgbColor rgb="FF4F81BD"/>
      <rgbColor rgb="FF33CCCC"/>
      <rgbColor rgb="FF9BBB59"/>
      <rgbColor rgb="FFFFD320"/>
      <rgbColor rgb="FFFF9900"/>
      <rgbColor rgb="FFFF420E"/>
      <rgbColor rgb="FF595959"/>
      <rgbColor rgb="FFB2B2B2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Gain vs Duty Cycle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'Results New'!$B$117</c:f>
              <c:strCache>
                <c:ptCount val="1"/>
                <c:pt idx="0">
                  <c:v>Buck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'Results New'!$D$17:$J$17</c:f>
              <c:numCache>
                <c:formatCode>General</c:formatCode>
                <c:ptCount val="7"/>
              </c:numCache>
            </c:numRef>
          </c:xVal>
          <c:yVal>
            <c:numRef>
              <c:f>'Results New'!$D$23:$J$23</c:f>
              <c:numCache>
                <c:formatCode>General</c:formatCode>
                <c:ptCount val="7"/>
              </c:numCache>
            </c:numRef>
          </c:yVal>
          <c:smooth val="0"/>
        </c:ser>
        <c:ser>
          <c:idx val="1"/>
          <c:order val="1"/>
          <c:tx>
            <c:strRef>
              <c:f>'Results New'!$B$118</c:f>
              <c:strCache>
                <c:ptCount val="1"/>
                <c:pt idx="0">
                  <c:v>Boost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'Results New'!$D$37:$J$37</c:f>
              <c:numCache>
                <c:formatCode>General</c:formatCode>
                <c:ptCount val="7"/>
              </c:numCache>
            </c:numRef>
          </c:xVal>
          <c:yVal>
            <c:numRef>
              <c:f>'Results New'!$D$43:$J$43</c:f>
              <c:numCache>
                <c:formatCode>General</c:formatCode>
                <c:ptCount val="7"/>
              </c:numCache>
            </c:numRef>
          </c:yVal>
          <c:smooth val="0"/>
        </c:ser>
        <c:ser>
          <c:idx val="2"/>
          <c:order val="2"/>
          <c:tx>
            <c:strRef>
              <c:f>'Results New'!$B$119</c:f>
              <c:strCache>
                <c:ptCount val="1"/>
                <c:pt idx="0">
                  <c:v>Inverting Buck-boost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'Results New'!$D$54:$J$54</c:f>
              <c:numCache>
                <c:formatCode>General</c:formatCode>
                <c:ptCount val="7"/>
              </c:numCache>
            </c:numRef>
          </c:xVal>
          <c:yVal>
            <c:numRef>
              <c:f>'Results New'!$D$60:$J$60</c:f>
              <c:numCache>
                <c:formatCode>General</c:formatCode>
                <c:ptCount val="7"/>
              </c:numCache>
            </c:numRef>
          </c:yVal>
          <c:smooth val="0"/>
        </c:ser>
        <c:axId val="23939581"/>
        <c:axId val="95851589"/>
      </c:scatterChart>
      <c:valAx>
        <c:axId val="2393958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Duty Cycle (%)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5851589"/>
        <c:crosses val="autoZero"/>
        <c:crossBetween val="midCat"/>
      </c:valAx>
      <c:valAx>
        <c:axId val="9585158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Gdc (Vout/Vin)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3939581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Normalized Peak-to-peak Ripple Current vs Duty Cycle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'Results New'!$B$117</c:f>
              <c:strCache>
                <c:ptCount val="1"/>
                <c:pt idx="0">
                  <c:v>Buck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'Results New'!$D$17:$J$17</c:f>
              <c:numCache>
                <c:formatCode>General</c:formatCode>
                <c:ptCount val="7"/>
              </c:numCache>
            </c:numRef>
          </c:xVal>
          <c:yVal>
            <c:numRef>
              <c:f>'Results New'!$D$24:$J$24</c:f>
              <c:numCache>
                <c:formatCode>General</c:formatCode>
                <c:ptCount val="7"/>
              </c:numCache>
            </c:numRef>
          </c:yVal>
          <c:smooth val="0"/>
        </c:ser>
        <c:ser>
          <c:idx val="1"/>
          <c:order val="1"/>
          <c:tx>
            <c:strRef>
              <c:f>'Results New'!$B$118</c:f>
              <c:strCache>
                <c:ptCount val="1"/>
                <c:pt idx="0">
                  <c:v>Boost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'Results New'!$D$37:$J$37</c:f>
              <c:numCache>
                <c:formatCode>General</c:formatCode>
                <c:ptCount val="7"/>
              </c:numCache>
            </c:numRef>
          </c:xVal>
          <c:yVal>
            <c:numRef>
              <c:f>'Results New'!$D$44:$J$44</c:f>
              <c:numCache>
                <c:formatCode>General</c:formatCode>
                <c:ptCount val="7"/>
              </c:numCache>
            </c:numRef>
          </c:yVal>
          <c:smooth val="0"/>
        </c:ser>
        <c:ser>
          <c:idx val="2"/>
          <c:order val="2"/>
          <c:tx>
            <c:strRef>
              <c:f>'Results New'!$B$119</c:f>
              <c:strCache>
                <c:ptCount val="1"/>
                <c:pt idx="0">
                  <c:v>Inverting Buck-boost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'Results New'!$D$54:$J$54</c:f>
              <c:numCache>
                <c:formatCode>General</c:formatCode>
                <c:ptCount val="7"/>
              </c:numCache>
            </c:numRef>
          </c:xVal>
          <c:yVal>
            <c:numRef>
              <c:f>'Results New'!$D$61:$J$61</c:f>
              <c:numCache>
                <c:formatCode>General</c:formatCode>
                <c:ptCount val="7"/>
              </c:numCache>
            </c:numRef>
          </c:yVal>
          <c:smooth val="0"/>
        </c:ser>
        <c:axId val="80945207"/>
        <c:axId val="66067775"/>
      </c:scatterChart>
      <c:valAx>
        <c:axId val="8094520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Duty Cycle (%)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6067775"/>
        <c:crosses val="autoZero"/>
        <c:crossBetween val="midCat"/>
      </c:valAx>
      <c:valAx>
        <c:axId val="6606777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Normalized
Ripple Current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0945207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Normalized Peak-to-peak Ripple Current vs Output Voltage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'Results New'!$B$117</c:f>
              <c:strCache>
                <c:ptCount val="1"/>
                <c:pt idx="0">
                  <c:v>Buck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'Results New'!$D$20:$J$20</c:f>
              <c:numCache>
                <c:formatCode>General</c:formatCode>
                <c:ptCount val="7"/>
              </c:numCache>
            </c:numRef>
          </c:xVal>
          <c:yVal>
            <c:numRef>
              <c:f>'Results New'!$D$24:$J$24</c:f>
              <c:numCache>
                <c:formatCode>General</c:formatCode>
                <c:ptCount val="7"/>
              </c:numCache>
            </c:numRef>
          </c:yVal>
          <c:smooth val="0"/>
        </c:ser>
        <c:ser>
          <c:idx val="1"/>
          <c:order val="1"/>
          <c:tx>
            <c:strRef>
              <c:f>'Results New'!$B$118</c:f>
              <c:strCache>
                <c:ptCount val="1"/>
                <c:pt idx="0">
                  <c:v>Boost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'Results New'!$D$40:$J$40</c:f>
              <c:numCache>
                <c:formatCode>General</c:formatCode>
                <c:ptCount val="7"/>
              </c:numCache>
            </c:numRef>
          </c:xVal>
          <c:yVal>
            <c:numRef>
              <c:f>'Results New'!$D$44:$J$44</c:f>
              <c:numCache>
                <c:formatCode>General</c:formatCode>
                <c:ptCount val="7"/>
              </c:numCache>
            </c:numRef>
          </c:yVal>
          <c:smooth val="0"/>
        </c:ser>
        <c:ser>
          <c:idx val="2"/>
          <c:order val="2"/>
          <c:tx>
            <c:strRef>
              <c:f>'Results New'!$B$119</c:f>
              <c:strCache>
                <c:ptCount val="1"/>
                <c:pt idx="0">
                  <c:v>Inverting Buck-boost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'Results New'!$D$57:$J$57</c:f>
              <c:numCache>
                <c:formatCode>General</c:formatCode>
                <c:ptCount val="7"/>
              </c:numCache>
            </c:numRef>
          </c:xVal>
          <c:yVal>
            <c:numRef>
              <c:f>'Results New'!$D$61:$J$61</c:f>
              <c:numCache>
                <c:formatCode>General</c:formatCode>
                <c:ptCount val="7"/>
              </c:numCache>
            </c:numRef>
          </c:yVal>
          <c:smooth val="0"/>
        </c:ser>
        <c:axId val="46016225"/>
        <c:axId val="94358645"/>
      </c:scatterChart>
      <c:valAx>
        <c:axId val="4601622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Output Voltage (V)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4358645"/>
        <c:crosses val="autoZero"/>
        <c:crossBetween val="midCat"/>
      </c:valAx>
      <c:valAx>
        <c:axId val="9435864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Normalized
Ripple Current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6016225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CA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CA" sz="1400" spc="-1" strike="noStrike">
                <a:solidFill>
                  <a:srgbClr val="595959"/>
                </a:solidFill>
                <a:latin typeface="Calibri"/>
              </a:rPr>
              <a:t>DC-DC Converter Gains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Theory!$C$4:$C$4</c:f>
              <c:strCache>
                <c:ptCount val="1"/>
                <c:pt idx="0">
                  <c:v>Buck</c:v>
                </c:pt>
              </c:strCache>
            </c:strRef>
          </c:tx>
          <c:spPr>
            <a:solidFill>
              <a:srgbClr val="4f81bd"/>
            </a:solidFill>
            <a:ln cap="rnd"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Theory!$B$5:$B$15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0.99999</c:v>
                </c:pt>
              </c:numCache>
            </c:numRef>
          </c:xVal>
          <c:yVal>
            <c:numRef>
              <c:f>Theory!$C$5:$C$15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Theory!$D$4:$D$4</c:f>
              <c:strCache>
                <c:ptCount val="1"/>
                <c:pt idx="0">
                  <c:v>Boost</c:v>
                </c:pt>
              </c:strCache>
            </c:strRef>
          </c:tx>
          <c:spPr>
            <a:solidFill>
              <a:srgbClr val="c0504d"/>
            </a:solidFill>
            <a:ln cap="rnd"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Theory!$B$5:$B$15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0.99999</c:v>
                </c:pt>
              </c:numCache>
            </c:numRef>
          </c:xVal>
          <c:yVal>
            <c:numRef>
              <c:f>Theory!$D$5:$D$15</c:f>
              <c:numCache>
                <c:formatCode>General</c:formatCode>
                <c:ptCount val="11"/>
                <c:pt idx="0">
                  <c:v>1</c:v>
                </c:pt>
                <c:pt idx="1">
                  <c:v>1.11111111111111</c:v>
                </c:pt>
                <c:pt idx="2">
                  <c:v>1.25</c:v>
                </c:pt>
                <c:pt idx="3">
                  <c:v>1.42857142857143</c:v>
                </c:pt>
                <c:pt idx="4">
                  <c:v>1.66666666666667</c:v>
                </c:pt>
                <c:pt idx="5">
                  <c:v>2</c:v>
                </c:pt>
                <c:pt idx="6">
                  <c:v>2.5</c:v>
                </c:pt>
                <c:pt idx="7">
                  <c:v>3.33333333333333</c:v>
                </c:pt>
                <c:pt idx="8">
                  <c:v>5</c:v>
                </c:pt>
                <c:pt idx="9">
                  <c:v>10</c:v>
                </c:pt>
                <c:pt idx="10">
                  <c:v>100000.000000455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Theory!$E$4:$E$4</c:f>
              <c:strCache>
                <c:ptCount val="1"/>
                <c:pt idx="0">
                  <c:v>Buck-Boost</c:v>
                </c:pt>
              </c:strCache>
            </c:strRef>
          </c:tx>
          <c:spPr>
            <a:solidFill>
              <a:srgbClr val="9bbb59"/>
            </a:solidFill>
            <a:ln cap="rnd"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Theory!$B$5:$B$15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0.99999</c:v>
                </c:pt>
              </c:numCache>
            </c:numRef>
          </c:xVal>
          <c:yVal>
            <c:numRef>
              <c:f>Theory!$E$5:$E$15</c:f>
              <c:numCache>
                <c:formatCode>General</c:formatCode>
                <c:ptCount val="11"/>
                <c:pt idx="0">
                  <c:v>0</c:v>
                </c:pt>
                <c:pt idx="1">
                  <c:v>0.111111111111111</c:v>
                </c:pt>
                <c:pt idx="2">
                  <c:v>0.25</c:v>
                </c:pt>
                <c:pt idx="3">
                  <c:v>0.428571428571429</c:v>
                </c:pt>
                <c:pt idx="4">
                  <c:v>0.666666666666667</c:v>
                </c:pt>
                <c:pt idx="5">
                  <c:v>1</c:v>
                </c:pt>
                <c:pt idx="6">
                  <c:v>1.5</c:v>
                </c:pt>
                <c:pt idx="7">
                  <c:v>2.33333333333333</c:v>
                </c:pt>
                <c:pt idx="8">
                  <c:v>4</c:v>
                </c:pt>
                <c:pt idx="9">
                  <c:v>9</c:v>
                </c:pt>
                <c:pt idx="10">
                  <c:v>99999.0000004551</c:v>
                </c:pt>
              </c:numCache>
            </c:numRef>
          </c:yVal>
          <c:smooth val="0"/>
        </c:ser>
        <c:axId val="54130622"/>
        <c:axId val="78024804"/>
      </c:scatterChart>
      <c:valAx>
        <c:axId val="54130622"/>
        <c:scaling>
          <c:orientation val="minMax"/>
          <c:max val="1"/>
          <c:min val="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lang="en-CA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en-CA" sz="1000" spc="-1" strike="noStrike">
                    <a:solidFill>
                      <a:srgbClr val="595959"/>
                    </a:solidFill>
                    <a:latin typeface="Calibri"/>
                  </a:rPr>
                  <a:t>Duty Cycle - δ  (%)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8024804"/>
        <c:crosses val="autoZero"/>
        <c:crossBetween val="midCat"/>
        <c:majorUnit val="0.1"/>
      </c:valAx>
      <c:valAx>
        <c:axId val="78024804"/>
        <c:scaling>
          <c:orientation val="minMax"/>
          <c:max val="3.5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lang="en-CA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en-CA" sz="1000" spc="-1" strike="noStrike">
                    <a:solidFill>
                      <a:srgbClr val="595959"/>
                    </a:solidFill>
                    <a:latin typeface="Calibri"/>
                  </a:rPr>
                  <a:t>Gain (VOUT/VIN)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4130622"/>
        <c:crosses val="autoZero"/>
        <c:crossBetween val="midCat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span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Calibri"/>
              </a:rPr>
              <a:t>IPU (OB) Boundary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Theory!$L$4:$L$4</c:f>
              <c:strCache>
                <c:ptCount val="1"/>
                <c:pt idx="0">
                  <c:v>Buck</c:v>
                </c:pt>
              </c:strCache>
            </c:strRef>
          </c:tx>
          <c:spPr>
            <a:solidFill>
              <a:srgbClr val="4f81bd"/>
            </a:solidFill>
            <a:ln cap="rnd"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Theory!$L$5:$L$15</c:f>
              <c:numCache>
                <c:formatCode>General</c:formatCode>
                <c:ptCount val="11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0.1</c:v>
                </c:pt>
                <c:pt idx="10">
                  <c:v>9.99999999995449E-006</c:v>
                </c:pt>
              </c:numCache>
            </c:numRef>
          </c:xVal>
          <c:yVal>
            <c:numRef>
              <c:f>Theory!$B$5:$B$15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0.99999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Theory!$M$4:$M$4</c:f>
              <c:strCache>
                <c:ptCount val="1"/>
                <c:pt idx="0">
                  <c:v>Boost</c:v>
                </c:pt>
              </c:strCache>
            </c:strRef>
          </c:tx>
          <c:spPr>
            <a:solidFill>
              <a:srgbClr val="c0504d"/>
            </a:solidFill>
            <a:ln cap="rnd"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Theory!$M$5:$M$15</c:f>
              <c:numCache>
                <c:formatCode>General</c:formatCode>
                <c:ptCount val="11"/>
                <c:pt idx="0">
                  <c:v>0</c:v>
                </c:pt>
                <c:pt idx="1">
                  <c:v>0.54675</c:v>
                </c:pt>
                <c:pt idx="2">
                  <c:v>0.864</c:v>
                </c:pt>
                <c:pt idx="3">
                  <c:v>0.99225</c:v>
                </c:pt>
                <c:pt idx="4">
                  <c:v>0.972</c:v>
                </c:pt>
                <c:pt idx="5">
                  <c:v>0.84375</c:v>
                </c:pt>
                <c:pt idx="6">
                  <c:v>0.648</c:v>
                </c:pt>
                <c:pt idx="7">
                  <c:v>0.42525</c:v>
                </c:pt>
                <c:pt idx="8">
                  <c:v>0.216</c:v>
                </c:pt>
                <c:pt idx="9">
                  <c:v>0.06075</c:v>
                </c:pt>
                <c:pt idx="10">
                  <c:v>6.74993249993856E-010</c:v>
                </c:pt>
              </c:numCache>
            </c:numRef>
          </c:xVal>
          <c:yVal>
            <c:numRef>
              <c:f>Theory!$B$5:$B$15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Theory!$N$4:$N$4</c:f>
              <c:strCache>
                <c:ptCount val="1"/>
                <c:pt idx="0">
                  <c:v>Buck-Boost</c:v>
                </c:pt>
              </c:strCache>
            </c:strRef>
          </c:tx>
          <c:spPr>
            <a:solidFill>
              <a:srgbClr val="9bbb59"/>
            </a:solidFill>
            <a:ln cap="rnd"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Theory!$N$5:$N$15</c:f>
              <c:numCache>
                <c:formatCode>General</c:formatCode>
                <c:ptCount val="11"/>
                <c:pt idx="0">
                  <c:v>1</c:v>
                </c:pt>
                <c:pt idx="1">
                  <c:v>0.81</c:v>
                </c:pt>
                <c:pt idx="2">
                  <c:v>0.64</c:v>
                </c:pt>
                <c:pt idx="3">
                  <c:v>0.49</c:v>
                </c:pt>
                <c:pt idx="4">
                  <c:v>0.36</c:v>
                </c:pt>
                <c:pt idx="5">
                  <c:v>0.25</c:v>
                </c:pt>
                <c:pt idx="6">
                  <c:v>0.16</c:v>
                </c:pt>
                <c:pt idx="7">
                  <c:v>0.09</c:v>
                </c:pt>
                <c:pt idx="8">
                  <c:v>0.04</c:v>
                </c:pt>
                <c:pt idx="9">
                  <c:v>0.01</c:v>
                </c:pt>
                <c:pt idx="10">
                  <c:v>9.99999999990898E-011</c:v>
                </c:pt>
              </c:numCache>
            </c:numRef>
          </c:xVal>
          <c:yVal>
            <c:numRef>
              <c:f>Theory!$B$5:$B$15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0.99999</c:v>
                </c:pt>
              </c:numCache>
            </c:numRef>
          </c:yVal>
          <c:smooth val="1"/>
        </c:ser>
        <c:axId val="36306178"/>
        <c:axId val="65519684"/>
      </c:scatterChart>
      <c:valAx>
        <c:axId val="36306178"/>
        <c:scaling>
          <c:orientation val="minMax"/>
          <c:max val="1"/>
          <c:min val="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lang="en-US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en-US" sz="1000" spc="-1" strike="noStrike">
                    <a:solidFill>
                      <a:srgbClr val="595959"/>
                    </a:solidFill>
                    <a:latin typeface="Calibri"/>
                  </a:rPr>
                  <a:t>IPU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5519684"/>
        <c:crosses val="autoZero"/>
        <c:crossBetween val="midCat"/>
      </c:valAx>
      <c:valAx>
        <c:axId val="65519684"/>
        <c:scaling>
          <c:orientation val="minMax"/>
          <c:max val="1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lang="en-US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en-US" sz="1000" spc="-1" strike="noStrike">
                    <a:solidFill>
                      <a:srgbClr val="595959"/>
                    </a:solidFill>
                    <a:latin typeface="Calibri"/>
                  </a:rPr>
                  <a:t>Duty Cycle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6306178"/>
        <c:crosses val="autoZero"/>
        <c:crossBetween val="midCat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CA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CA" sz="1400" spc="-1" strike="noStrike">
                <a:solidFill>
                  <a:srgbClr val="595959"/>
                </a:solidFill>
                <a:latin typeface="Calibri"/>
              </a:rPr>
              <a:t>DC-DC Converter Normalized ΔI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Theory!$F$4:$F$4</c:f>
              <c:strCache>
                <c:ptCount val="1"/>
                <c:pt idx="0">
                  <c:v>Buck</c:v>
                </c:pt>
              </c:strCache>
            </c:strRef>
          </c:tx>
          <c:spPr>
            <a:solidFill>
              <a:srgbClr val="4f81bd"/>
            </a:solidFill>
            <a:ln cap="rnd"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Theory!$B$5:$B$15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0.99999</c:v>
                </c:pt>
              </c:numCache>
            </c:numRef>
          </c:xVal>
          <c:yVal>
            <c:numRef>
              <c:f>Theory!$F$5:$F$15</c:f>
              <c:numCache>
                <c:formatCode>General</c:formatCode>
                <c:ptCount val="11"/>
                <c:pt idx="0">
                  <c:v>0</c:v>
                </c:pt>
                <c:pt idx="1">
                  <c:v>0.36</c:v>
                </c:pt>
                <c:pt idx="2">
                  <c:v>0.64</c:v>
                </c:pt>
                <c:pt idx="3">
                  <c:v>0.84</c:v>
                </c:pt>
                <c:pt idx="4">
                  <c:v>0.96</c:v>
                </c:pt>
                <c:pt idx="5">
                  <c:v>1</c:v>
                </c:pt>
                <c:pt idx="6">
                  <c:v>0.96</c:v>
                </c:pt>
                <c:pt idx="7">
                  <c:v>0.84</c:v>
                </c:pt>
                <c:pt idx="8">
                  <c:v>0.64</c:v>
                </c:pt>
                <c:pt idx="9">
                  <c:v>0.36</c:v>
                </c:pt>
                <c:pt idx="10">
                  <c:v>3.9999599999818E-005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'Results New'!$A$10:$A$10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c0504d"/>
            </a:solidFill>
            <a:ln cap="rnd" w="19080">
              <a:solidFill>
                <a:srgbClr val="c0504d"/>
              </a:solidFill>
              <a:round/>
            </a:ln>
          </c:spPr>
          <c:marker>
            <c:symbol val="circle"/>
            <c:size val="7"/>
            <c:spPr>
              <a:solidFill>
                <a:srgbClr val="c0504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Theory!$B$5:$B$15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0.99999</c:v>
                </c:pt>
              </c:numCache>
            </c:numRef>
          </c:xVal>
          <c:yVal>
            <c:numRef>
              <c:f>Theory!$G$5:$G$15</c:f>
              <c:numCache>
                <c:formatCode>General</c:formatCode>
                <c:ptCount val="1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3.99996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'Results New'!$A$10:$A$10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bbb59"/>
            </a:solidFill>
            <a:ln cap="rnd" w="19080">
              <a:solidFill>
                <a:srgbClr val="9bbb59"/>
              </a:solidFill>
              <a:prstDash val="sysDot"/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Theory!$B$5:$B$15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0.99999</c:v>
                </c:pt>
              </c:numCache>
            </c:numRef>
          </c:xVal>
          <c:yVal>
            <c:numRef>
              <c:f>Theory!$H$5:$H$15</c:f>
              <c:numCache>
                <c:formatCode>General</c:formatCode>
                <c:ptCount val="1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3.99996</c:v>
                </c:pt>
              </c:numCache>
            </c:numRef>
          </c:yVal>
          <c:smooth val="1"/>
        </c:ser>
        <c:axId val="61255044"/>
        <c:axId val="74724024"/>
      </c:scatterChart>
      <c:valAx>
        <c:axId val="61255044"/>
        <c:scaling>
          <c:orientation val="minMax"/>
          <c:max val="1"/>
          <c:min val="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lang="en-CA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en-CA" sz="1000" spc="-1" strike="noStrike">
                    <a:solidFill>
                      <a:srgbClr val="595959"/>
                    </a:solidFill>
                    <a:latin typeface="Calibri"/>
                  </a:rPr>
                  <a:t>Duty Cycle - δ (%)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4724024"/>
        <c:crosses val="autoZero"/>
        <c:crossBetween val="midCat"/>
        <c:majorUnit val="0.1"/>
      </c:valAx>
      <c:valAx>
        <c:axId val="74724024"/>
        <c:scaling>
          <c:orientation val="minMax"/>
          <c:max val="4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lang="en-CA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en-CA" sz="1000" spc="-1" strike="noStrike">
                    <a:solidFill>
                      <a:srgbClr val="595959"/>
                    </a:solidFill>
                    <a:latin typeface="Calibri"/>
                  </a:rPr>
                  <a:t>INORM,P-P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1255044"/>
        <c:crosses val="autoZero"/>
        <c:crossBetween val="midCat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Relationship Id="rId3" Type="http://schemas.openxmlformats.org/officeDocument/2006/relationships/chart" Target="../charts/chart15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Relationship Id="rId3" Type="http://schemas.openxmlformats.org/officeDocument/2006/relationships/chart" Target="../charts/chart18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126000</xdr:colOff>
      <xdr:row>66</xdr:row>
      <xdr:rowOff>18360</xdr:rowOff>
    </xdr:from>
    <xdr:to>
      <xdr:col>9</xdr:col>
      <xdr:colOff>538200</xdr:colOff>
      <xdr:row>80</xdr:row>
      <xdr:rowOff>11160</xdr:rowOff>
    </xdr:to>
    <xdr:graphicFrame>
      <xdr:nvGraphicFramePr>
        <xdr:cNvPr id="0" name=""/>
        <xdr:cNvGraphicFramePr/>
      </xdr:nvGraphicFramePr>
      <xdr:xfrm>
        <a:off x="126000" y="15480000"/>
        <a:ext cx="6118920" cy="251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126000</xdr:colOff>
      <xdr:row>80</xdr:row>
      <xdr:rowOff>12240</xdr:rowOff>
    </xdr:from>
    <xdr:to>
      <xdr:col>9</xdr:col>
      <xdr:colOff>538200</xdr:colOff>
      <xdr:row>94</xdr:row>
      <xdr:rowOff>77760</xdr:rowOff>
    </xdr:to>
    <xdr:graphicFrame>
      <xdr:nvGraphicFramePr>
        <xdr:cNvPr id="1" name=""/>
        <xdr:cNvGraphicFramePr/>
      </xdr:nvGraphicFramePr>
      <xdr:xfrm>
        <a:off x="126000" y="18000000"/>
        <a:ext cx="6118920" cy="251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126000</xdr:colOff>
      <xdr:row>94</xdr:row>
      <xdr:rowOff>78840</xdr:rowOff>
    </xdr:from>
    <xdr:to>
      <xdr:col>9</xdr:col>
      <xdr:colOff>538200</xdr:colOff>
      <xdr:row>108</xdr:row>
      <xdr:rowOff>144000</xdr:rowOff>
    </xdr:to>
    <xdr:graphicFrame>
      <xdr:nvGraphicFramePr>
        <xdr:cNvPr id="2" name=""/>
        <xdr:cNvGraphicFramePr/>
      </xdr:nvGraphicFramePr>
      <xdr:xfrm>
        <a:off x="126000" y="20520000"/>
        <a:ext cx="6118920" cy="251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47520</xdr:colOff>
      <xdr:row>16</xdr:row>
      <xdr:rowOff>47520</xdr:rowOff>
    </xdr:from>
    <xdr:to>
      <xdr:col>8</xdr:col>
      <xdr:colOff>397080</xdr:colOff>
      <xdr:row>35</xdr:row>
      <xdr:rowOff>82800</xdr:rowOff>
    </xdr:to>
    <xdr:graphicFrame>
      <xdr:nvGraphicFramePr>
        <xdr:cNvPr id="3" name="Chart 1"/>
        <xdr:cNvGraphicFramePr/>
      </xdr:nvGraphicFramePr>
      <xdr:xfrm>
        <a:off x="298440" y="3400200"/>
        <a:ext cx="6501240" cy="3655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33840</xdr:colOff>
      <xdr:row>55</xdr:row>
      <xdr:rowOff>18360</xdr:rowOff>
    </xdr:from>
    <xdr:to>
      <xdr:col>8</xdr:col>
      <xdr:colOff>51480</xdr:colOff>
      <xdr:row>74</xdr:row>
      <xdr:rowOff>54000</xdr:rowOff>
    </xdr:to>
    <xdr:graphicFrame>
      <xdr:nvGraphicFramePr>
        <xdr:cNvPr id="4" name="Chart 2"/>
        <xdr:cNvGraphicFramePr/>
      </xdr:nvGraphicFramePr>
      <xdr:xfrm>
        <a:off x="284760" y="10800720"/>
        <a:ext cx="6169320" cy="3655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32760</xdr:colOff>
      <xdr:row>35</xdr:row>
      <xdr:rowOff>123120</xdr:rowOff>
    </xdr:from>
    <xdr:to>
      <xdr:col>8</xdr:col>
      <xdr:colOff>249120</xdr:colOff>
      <xdr:row>54</xdr:row>
      <xdr:rowOff>158760</xdr:rowOff>
    </xdr:to>
    <xdr:graphicFrame>
      <xdr:nvGraphicFramePr>
        <xdr:cNvPr id="5" name="Chart 5"/>
        <xdr:cNvGraphicFramePr/>
      </xdr:nvGraphicFramePr>
      <xdr:xfrm>
        <a:off x="283680" y="7095600"/>
        <a:ext cx="6368040" cy="3655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5898437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2" min="2" style="1" width="8.86"/>
    <col collapsed="false" customWidth="true" hidden="false" outlineLevel="0" max="3" min="3" style="1" width="5.71"/>
    <col collapsed="false" customWidth="false" hidden="false" outlineLevel="0" max="8" min="4" style="1" width="8.6"/>
    <col collapsed="false" customWidth="true" hidden="false" outlineLevel="0" max="9" min="9" style="1" width="10.14"/>
    <col collapsed="false" customWidth="false" hidden="false" outlineLevel="0" max="18" min="10" style="1" width="8.6"/>
    <col collapsed="false" customWidth="true" hidden="false" outlineLevel="0" max="19" min="19" style="1" width="3.71"/>
    <col collapsed="false" customWidth="true" hidden="false" outlineLevel="0" max="20" min="20" style="1" width="8.86"/>
    <col collapsed="false" customWidth="true" hidden="false" outlineLevel="0" max="21" min="21" style="1" width="5.71"/>
    <col collapsed="false" customWidth="true" hidden="false" outlineLevel="0" max="28" min="22" style="1" width="10.28"/>
    <col collapsed="false" customWidth="false" hidden="false" outlineLevel="0" max="1023" min="29" style="1" width="8.6"/>
    <col collapsed="false" customWidth="true" hidden="false" outlineLevel="0" max="1024" min="1024" style="1" width="10.17"/>
  </cols>
  <sheetData>
    <row r="1" customFormat="false" ht="25.3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22.0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Format="false" ht="26.8" hidden="false" customHeight="false" outlineLevel="0" collapsed="false">
      <c r="A3" s="4"/>
      <c r="B3" s="5"/>
      <c r="C3" s="5"/>
      <c r="D3" s="5"/>
      <c r="E3" s="5"/>
      <c r="F3" s="5"/>
      <c r="G3" s="5"/>
      <c r="H3" s="5"/>
      <c r="I3" s="5"/>
    </row>
    <row r="4" customFormat="false" ht="13.8" hidden="false" customHeight="false" outlineLevel="0" collapsed="false">
      <c r="A4" s="6" t="s">
        <v>2</v>
      </c>
      <c r="B4" s="6"/>
      <c r="C4" s="6"/>
      <c r="D4" s="6"/>
      <c r="E4" s="6"/>
      <c r="F4" s="6"/>
      <c r="G4" s="6" t="s">
        <v>3</v>
      </c>
      <c r="H4" s="6"/>
      <c r="I4" s="6" t="s">
        <v>4</v>
      </c>
      <c r="J4" s="6"/>
    </row>
    <row r="5" customFormat="false" ht="19.4" hidden="false" customHeight="true" outlineLevel="0" collapsed="false">
      <c r="A5" s="7"/>
      <c r="B5" s="7"/>
      <c r="C5" s="7"/>
      <c r="D5" s="7"/>
      <c r="E5" s="7"/>
      <c r="F5" s="7"/>
      <c r="G5" s="7"/>
      <c r="H5" s="7"/>
      <c r="I5" s="7"/>
      <c r="J5" s="7"/>
    </row>
    <row r="6" customFormat="false" ht="19.4" hidden="false" customHeight="true" outlineLevel="0" collapsed="false">
      <c r="A6" s="7"/>
      <c r="B6" s="7"/>
      <c r="C6" s="7"/>
      <c r="D6" s="7"/>
      <c r="E6" s="7"/>
      <c r="F6" s="7"/>
      <c r="G6" s="7"/>
      <c r="H6" s="7"/>
      <c r="I6" s="7"/>
      <c r="J6" s="7"/>
    </row>
    <row r="7" customFormat="false" ht="19.4" hidden="false" customHeight="true" outlineLevel="0" collapsed="false">
      <c r="A7" s="7"/>
      <c r="B7" s="7"/>
      <c r="C7" s="7"/>
      <c r="D7" s="7"/>
      <c r="E7" s="7"/>
      <c r="F7" s="7"/>
      <c r="G7" s="7"/>
      <c r="H7" s="7"/>
      <c r="I7" s="7"/>
      <c r="J7" s="7"/>
    </row>
    <row r="8" customFormat="false" ht="13.8" hidden="false" customHeight="false" outlineLevel="0" collapsed="false">
      <c r="A8" s="8"/>
      <c r="B8" s="8"/>
      <c r="C8" s="9"/>
      <c r="D8" s="8"/>
      <c r="E8" s="8"/>
      <c r="F8" s="8"/>
      <c r="G8" s="8"/>
      <c r="H8" s="8"/>
      <c r="I8" s="8"/>
    </row>
    <row r="9" customFormat="false" ht="13.8" hidden="false" customHeight="false" outlineLevel="0" collapsed="false">
      <c r="A9" s="10"/>
      <c r="B9" s="10"/>
      <c r="C9" s="9" t="s">
        <v>5</v>
      </c>
      <c r="D9" s="9"/>
      <c r="E9" s="11" t="s">
        <v>6</v>
      </c>
      <c r="F9" s="11"/>
      <c r="G9" s="12" t="s">
        <v>7</v>
      </c>
      <c r="H9" s="12"/>
      <c r="I9" s="13" t="s">
        <v>8</v>
      </c>
      <c r="J9" s="13"/>
    </row>
    <row r="11" customFormat="false" ht="18.65" hidden="false" customHeight="true" outlineLevel="0" collapsed="false">
      <c r="G11" s="14"/>
      <c r="H11" s="14"/>
      <c r="I11" s="15" t="s">
        <v>9</v>
      </c>
      <c r="J11" s="15" t="n">
        <v>0.82</v>
      </c>
    </row>
    <row r="12" customFormat="false" ht="18.65" hidden="false" customHeight="true" outlineLevel="0" collapsed="false">
      <c r="A12" s="16"/>
      <c r="B12" s="16"/>
      <c r="C12" s="17" t="s">
        <v>10</v>
      </c>
      <c r="D12" s="17" t="s">
        <v>11</v>
      </c>
      <c r="E12" s="17"/>
      <c r="F12" s="17"/>
      <c r="G12" s="17"/>
      <c r="H12" s="17"/>
      <c r="I12" s="17"/>
      <c r="J12" s="17"/>
    </row>
    <row r="13" customFormat="false" ht="18.65" hidden="false" customHeight="true" outlineLevel="0" collapsed="false">
      <c r="A13" s="16"/>
      <c r="B13" s="18" t="s">
        <v>12</v>
      </c>
      <c r="C13" s="19" t="s">
        <v>13</v>
      </c>
      <c r="D13" s="17" t="n">
        <v>10</v>
      </c>
      <c r="E13" s="17" t="n">
        <v>30</v>
      </c>
      <c r="F13" s="17" t="n">
        <v>40</v>
      </c>
      <c r="G13" s="17" t="n">
        <v>50</v>
      </c>
      <c r="H13" s="17" t="n">
        <v>70</v>
      </c>
      <c r="I13" s="17" t="n">
        <v>80</v>
      </c>
      <c r="J13" s="17" t="n">
        <v>90</v>
      </c>
    </row>
    <row r="14" customFormat="false" ht="18.65" hidden="false" customHeight="true" outlineLevel="0" collapsed="false">
      <c r="A14" s="20" t="s">
        <v>14</v>
      </c>
      <c r="B14" s="21" t="s">
        <v>15</v>
      </c>
      <c r="C14" s="22" t="s">
        <v>16</v>
      </c>
      <c r="D14" s="23"/>
      <c r="E14" s="23"/>
      <c r="F14" s="23"/>
      <c r="G14" s="23"/>
      <c r="H14" s="23"/>
      <c r="I14" s="23"/>
      <c r="J14" s="23"/>
    </row>
    <row r="15" customFormat="false" ht="18.65" hidden="false" customHeight="true" outlineLevel="0" collapsed="false">
      <c r="A15" s="20"/>
      <c r="B15" s="21" t="s">
        <v>17</v>
      </c>
      <c r="C15" s="22" t="s">
        <v>18</v>
      </c>
      <c r="D15" s="23"/>
      <c r="E15" s="23"/>
      <c r="F15" s="23"/>
      <c r="G15" s="23"/>
      <c r="H15" s="23"/>
      <c r="I15" s="23"/>
      <c r="J15" s="23"/>
    </row>
    <row r="16" customFormat="false" ht="18.65" hidden="false" customHeight="true" outlineLevel="0" collapsed="false">
      <c r="A16" s="24"/>
      <c r="B16" s="21" t="s">
        <v>19</v>
      </c>
      <c r="C16" s="22"/>
      <c r="D16" s="25" t="n">
        <v>5</v>
      </c>
      <c r="E16" s="25" t="n">
        <v>5</v>
      </c>
      <c r="F16" s="25" t="n">
        <v>5</v>
      </c>
      <c r="G16" s="25" t="n">
        <v>5</v>
      </c>
      <c r="H16" s="25" t="n">
        <v>5</v>
      </c>
      <c r="I16" s="15" t="n">
        <v>5</v>
      </c>
      <c r="J16" s="15" t="n">
        <v>5</v>
      </c>
    </row>
    <row r="17" customFormat="false" ht="18.65" hidden="false" customHeight="true" outlineLevel="0" collapsed="false">
      <c r="A17" s="20" t="s">
        <v>20</v>
      </c>
      <c r="B17" s="21" t="s">
        <v>21</v>
      </c>
      <c r="C17" s="22" t="s">
        <v>13</v>
      </c>
      <c r="D17" s="26"/>
      <c r="E17" s="26"/>
      <c r="F17" s="26"/>
      <c r="G17" s="26"/>
      <c r="H17" s="26"/>
      <c r="I17" s="26"/>
      <c r="J17" s="26"/>
      <c r="K17" s="27"/>
      <c r="L17" s="27"/>
    </row>
    <row r="18" customFormat="false" ht="18.65" hidden="false" customHeight="true" outlineLevel="0" collapsed="false">
      <c r="A18" s="20"/>
      <c r="B18" s="21" t="s">
        <v>22</v>
      </c>
      <c r="C18" s="22"/>
      <c r="D18" s="28"/>
      <c r="E18" s="28"/>
      <c r="F18" s="28"/>
      <c r="G18" s="28"/>
      <c r="H18" s="28"/>
      <c r="I18" s="28"/>
      <c r="J18" s="28"/>
    </row>
    <row r="19" customFormat="false" ht="18.65" hidden="false" customHeight="true" outlineLevel="0" collapsed="false">
      <c r="A19" s="20"/>
      <c r="B19" s="21" t="s">
        <v>23</v>
      </c>
      <c r="C19" s="22" t="s">
        <v>16</v>
      </c>
      <c r="D19" s="28"/>
      <c r="E19" s="28"/>
      <c r="F19" s="28"/>
      <c r="G19" s="28"/>
      <c r="H19" s="28"/>
      <c r="I19" s="28"/>
      <c r="J19" s="28"/>
    </row>
    <row r="20" customFormat="false" ht="18.65" hidden="false" customHeight="true" outlineLevel="0" collapsed="false">
      <c r="A20" s="20"/>
      <c r="B20" s="21" t="s">
        <v>15</v>
      </c>
      <c r="C20" s="22" t="s">
        <v>16</v>
      </c>
      <c r="D20" s="28"/>
      <c r="E20" s="28"/>
      <c r="F20" s="28"/>
      <c r="G20" s="28"/>
      <c r="H20" s="28"/>
      <c r="I20" s="28"/>
      <c r="J20" s="28"/>
    </row>
    <row r="21" customFormat="false" ht="18.65" hidden="false" customHeight="true" outlineLevel="0" collapsed="false">
      <c r="A21" s="20"/>
      <c r="B21" s="21" t="s">
        <v>24</v>
      </c>
      <c r="C21" s="22" t="s">
        <v>18</v>
      </c>
      <c r="D21" s="28"/>
      <c r="E21" s="28"/>
      <c r="F21" s="28"/>
      <c r="G21" s="28"/>
      <c r="H21" s="28"/>
      <c r="I21" s="28"/>
      <c r="J21" s="28"/>
    </row>
    <row r="22" customFormat="false" ht="18.65" hidden="false" customHeight="true" outlineLevel="0" collapsed="false">
      <c r="A22" s="20"/>
      <c r="B22" s="21" t="s">
        <v>25</v>
      </c>
      <c r="C22" s="22" t="s">
        <v>26</v>
      </c>
      <c r="D22" s="28"/>
      <c r="E22" s="28"/>
      <c r="F22" s="28"/>
      <c r="G22" s="28"/>
      <c r="H22" s="28"/>
      <c r="I22" s="28"/>
      <c r="J22" s="28"/>
    </row>
    <row r="23" customFormat="false" ht="18.65" hidden="false" customHeight="true" outlineLevel="0" collapsed="false">
      <c r="A23" s="20" t="s">
        <v>27</v>
      </c>
      <c r="B23" s="21" t="s">
        <v>28</v>
      </c>
      <c r="C23" s="22"/>
      <c r="D23" s="29" t="e">
        <f aca="false">D20/D19</f>
        <v>#DIV/0!</v>
      </c>
      <c r="E23" s="29" t="e">
        <f aca="false">E20/E19</f>
        <v>#DIV/0!</v>
      </c>
      <c r="F23" s="29" t="e">
        <f aca="false">F20/F19</f>
        <v>#DIV/0!</v>
      </c>
      <c r="G23" s="29" t="e">
        <f aca="false">G20/G19</f>
        <v>#DIV/0!</v>
      </c>
      <c r="H23" s="29" t="e">
        <f aca="false">H20/H19</f>
        <v>#DIV/0!</v>
      </c>
      <c r="I23" s="29" t="e">
        <f aca="false">I20/I19</f>
        <v>#DIV/0!</v>
      </c>
      <c r="J23" s="29" t="e">
        <f aca="false">J20/J19</f>
        <v>#DIV/0!</v>
      </c>
    </row>
    <row r="24" customFormat="false" ht="18.65" hidden="false" customHeight="true" outlineLevel="0" collapsed="false">
      <c r="A24" s="20"/>
      <c r="B24" s="21" t="s">
        <v>29</v>
      </c>
      <c r="C24" s="22"/>
      <c r="D24" s="29" t="e">
        <f aca="false">D21*E196*D22*$J$11/D19/1000</f>
        <v>#DIV/0!</v>
      </c>
      <c r="E24" s="29" t="e">
        <f aca="false">E21*4*E22*$J$11/E19/1000</f>
        <v>#DIV/0!</v>
      </c>
      <c r="F24" s="29" t="e">
        <f aca="false">F21*4*F22*$J$11/F19/1000</f>
        <v>#DIV/0!</v>
      </c>
      <c r="G24" s="29" t="e">
        <f aca="false">G21*4*G22*$J$11/G19/1000</f>
        <v>#DIV/0!</v>
      </c>
      <c r="H24" s="29" t="e">
        <f aca="false">H21*4*H22*$J$11/H19/1000</f>
        <v>#DIV/0!</v>
      </c>
      <c r="I24" s="29" t="e">
        <f aca="false">I21*4*I22*$J$11/I19/1000</f>
        <v>#DIV/0!</v>
      </c>
      <c r="J24" s="29" t="e">
        <f aca="false">J21*4*J22*$J$11/J19/1000</f>
        <v>#DIV/0!</v>
      </c>
    </row>
    <row r="25" customFormat="false" ht="18.65" hidden="false" customHeight="true" outlineLevel="0" collapsed="false">
      <c r="A25" s="20"/>
      <c r="B25" s="21" t="s">
        <v>30</v>
      </c>
      <c r="C25" s="22" t="s">
        <v>18</v>
      </c>
      <c r="D25" s="29" t="e">
        <f aca="false">1000*(D19-D20)/($J$11/1000)*1/(D22*1000)*D17</f>
        <v>#DIV/0!</v>
      </c>
      <c r="E25" s="29" t="e">
        <f aca="false">1000*(E19-E20)/($J$11/1000)*1/(E22*1000)*E17</f>
        <v>#DIV/0!</v>
      </c>
      <c r="F25" s="29" t="e">
        <f aca="false">1000*(F19-F20)/($J$11/1000)*1/(F22*1000)*F17</f>
        <v>#DIV/0!</v>
      </c>
      <c r="G25" s="29" t="e">
        <f aca="false">1000*(G19-G20)/($J$11/1000)*1/(G22*1000)*G17</f>
        <v>#DIV/0!</v>
      </c>
      <c r="H25" s="29" t="e">
        <f aca="false">1000*(H19-H20)/($J$11/1000)*1/(H22*1000)*H17</f>
        <v>#DIV/0!</v>
      </c>
      <c r="I25" s="29" t="e">
        <f aca="false">1000*(I19-I20)/($J$11/1000)*1/(I22*1000)*I17</f>
        <v>#DIV/0!</v>
      </c>
      <c r="J25" s="29" t="e">
        <f aca="false">1000*(J19-J20)/($J$11/1000)*1/(J22*1000)*J17</f>
        <v>#DIV/0!</v>
      </c>
    </row>
    <row r="26" customFormat="false" ht="18.65" hidden="false" customHeight="true" outlineLevel="0" collapsed="false">
      <c r="A26" s="20"/>
      <c r="B26" s="21" t="s">
        <v>31</v>
      </c>
      <c r="C26" s="22" t="s">
        <v>18</v>
      </c>
      <c r="D26" s="29" t="e">
        <f aca="false">1000*D20/($J$11/1000)*1/(D22*1000)*(1-D17)</f>
        <v>#DIV/0!</v>
      </c>
      <c r="E26" s="29" t="e">
        <f aca="false">1000*E20/($J$11/1000)*1/(E22*1000)*(1-E17)</f>
        <v>#DIV/0!</v>
      </c>
      <c r="F26" s="29" t="e">
        <f aca="false">1000*F20/($J$11/1000)*1/(F22*1000)*(1-F17)</f>
        <v>#DIV/0!</v>
      </c>
      <c r="G26" s="29" t="e">
        <f aca="false">1000*G20/($J$11/1000)*1/(G22*1000)*(1-G17)</f>
        <v>#DIV/0!</v>
      </c>
      <c r="H26" s="29" t="e">
        <f aca="false">1000*H20/($J$11/1000)*1/(H22*1000)*(1-H17)</f>
        <v>#DIV/0!</v>
      </c>
      <c r="I26" s="29" t="e">
        <f aca="false">1000*I20/($J$11/1000)*1/(I22*1000)*(1-I17)</f>
        <v>#DIV/0!</v>
      </c>
      <c r="J26" s="29" t="e">
        <f aca="false">1000*J20/($J$11/1000)*1/(J22*1000)*(1-J17)</f>
        <v>#DIV/0!</v>
      </c>
    </row>
    <row r="27" customFormat="false" ht="18.65" hidden="false" customHeight="true" outlineLevel="0" collapsed="false">
      <c r="A27" s="30"/>
    </row>
    <row r="28" customFormat="false" ht="18.65" hidden="false" customHeight="true" outlineLevel="0" collapsed="false">
      <c r="A28" s="30"/>
    </row>
    <row r="29" customFormat="false" ht="18.65" hidden="false" customHeight="true" outlineLevel="0" collapsed="false">
      <c r="A29" s="30"/>
    </row>
    <row r="30" customFormat="false" ht="18.65" hidden="false" customHeight="true" outlineLevel="0" collapsed="false">
      <c r="A30" s="30"/>
    </row>
    <row r="31" customFormat="false" ht="18.65" hidden="false" customHeight="true" outlineLevel="0" collapsed="false">
      <c r="A31" s="30"/>
      <c r="G31" s="14"/>
      <c r="H31" s="14"/>
      <c r="I31" s="15" t="s">
        <v>9</v>
      </c>
      <c r="J31" s="15" t="n">
        <v>0.82</v>
      </c>
    </row>
    <row r="32" customFormat="false" ht="18.65" hidden="false" customHeight="true" outlineLevel="0" collapsed="false">
      <c r="A32" s="31"/>
      <c r="B32" s="16"/>
      <c r="C32" s="17" t="s">
        <v>10</v>
      </c>
      <c r="D32" s="17" t="s">
        <v>32</v>
      </c>
      <c r="E32" s="17"/>
      <c r="F32" s="17"/>
      <c r="G32" s="17"/>
      <c r="H32" s="17"/>
      <c r="I32" s="17"/>
      <c r="J32" s="17"/>
    </row>
    <row r="33" customFormat="false" ht="18.65" hidden="false" customHeight="true" outlineLevel="0" collapsed="false">
      <c r="A33" s="16"/>
      <c r="B33" s="18" t="s">
        <v>12</v>
      </c>
      <c r="C33" s="19" t="s">
        <v>13</v>
      </c>
      <c r="D33" s="17" t="n">
        <v>10</v>
      </c>
      <c r="E33" s="17" t="n">
        <v>20</v>
      </c>
      <c r="F33" s="17" t="n">
        <v>30</v>
      </c>
      <c r="G33" s="17" t="n">
        <v>40</v>
      </c>
      <c r="H33" s="17" t="n">
        <v>50</v>
      </c>
      <c r="I33" s="17" t="n">
        <v>60</v>
      </c>
      <c r="J33" s="17" t="n">
        <v>70</v>
      </c>
    </row>
    <row r="34" customFormat="false" ht="18.65" hidden="false" customHeight="true" outlineLevel="0" collapsed="false">
      <c r="A34" s="20" t="s">
        <v>14</v>
      </c>
      <c r="B34" s="21" t="s">
        <v>15</v>
      </c>
      <c r="C34" s="22" t="s">
        <v>16</v>
      </c>
      <c r="D34" s="23"/>
      <c r="E34" s="23"/>
      <c r="F34" s="23"/>
      <c r="G34" s="23"/>
      <c r="H34" s="23"/>
      <c r="I34" s="23"/>
      <c r="J34" s="23"/>
    </row>
    <row r="35" customFormat="false" ht="18.65" hidden="false" customHeight="true" outlineLevel="0" collapsed="false">
      <c r="A35" s="20"/>
      <c r="B35" s="21" t="s">
        <v>33</v>
      </c>
      <c r="C35" s="22" t="s">
        <v>18</v>
      </c>
      <c r="D35" s="23"/>
      <c r="E35" s="23"/>
      <c r="F35" s="23"/>
      <c r="G35" s="23"/>
      <c r="H35" s="23"/>
      <c r="I35" s="23"/>
      <c r="J35" s="23"/>
    </row>
    <row r="36" customFormat="false" ht="18.65" hidden="false" customHeight="true" outlineLevel="0" collapsed="false">
      <c r="A36" s="24"/>
      <c r="B36" s="21" t="s">
        <v>19</v>
      </c>
      <c r="C36" s="22"/>
      <c r="D36" s="25" t="n">
        <v>2</v>
      </c>
      <c r="E36" s="25" t="n">
        <v>2</v>
      </c>
      <c r="F36" s="25" t="n">
        <v>2</v>
      </c>
      <c r="G36" s="25" t="n">
        <v>2</v>
      </c>
      <c r="H36" s="25" t="n">
        <v>2</v>
      </c>
      <c r="I36" s="15" t="n">
        <v>2</v>
      </c>
      <c r="J36" s="15" t="n">
        <v>2</v>
      </c>
    </row>
    <row r="37" customFormat="false" ht="18.65" hidden="false" customHeight="true" outlineLevel="0" collapsed="false">
      <c r="A37" s="20" t="s">
        <v>20</v>
      </c>
      <c r="B37" s="21" t="s">
        <v>21</v>
      </c>
      <c r="C37" s="22" t="s">
        <v>13</v>
      </c>
      <c r="D37" s="26"/>
      <c r="E37" s="26"/>
      <c r="F37" s="26"/>
      <c r="G37" s="26"/>
      <c r="H37" s="26"/>
      <c r="I37" s="26"/>
      <c r="J37" s="26"/>
    </row>
    <row r="38" customFormat="false" ht="18.65" hidden="false" customHeight="true" outlineLevel="0" collapsed="false">
      <c r="A38" s="20"/>
      <c r="B38" s="21" t="s">
        <v>22</v>
      </c>
      <c r="C38" s="22"/>
      <c r="D38" s="28"/>
      <c r="E38" s="28"/>
      <c r="F38" s="28"/>
      <c r="G38" s="28"/>
      <c r="H38" s="28"/>
      <c r="I38" s="28"/>
      <c r="J38" s="28"/>
    </row>
    <row r="39" customFormat="false" ht="18.65" hidden="false" customHeight="true" outlineLevel="0" collapsed="false">
      <c r="A39" s="20"/>
      <c r="B39" s="21" t="s">
        <v>23</v>
      </c>
      <c r="C39" s="22" t="s">
        <v>16</v>
      </c>
      <c r="D39" s="28"/>
      <c r="E39" s="28"/>
      <c r="F39" s="28"/>
      <c r="G39" s="28"/>
      <c r="H39" s="28"/>
      <c r="I39" s="28"/>
      <c r="J39" s="28"/>
    </row>
    <row r="40" customFormat="false" ht="18.65" hidden="false" customHeight="true" outlineLevel="0" collapsed="false">
      <c r="A40" s="20"/>
      <c r="B40" s="21" t="s">
        <v>15</v>
      </c>
      <c r="C40" s="22" t="s">
        <v>16</v>
      </c>
      <c r="D40" s="28"/>
      <c r="E40" s="28"/>
      <c r="F40" s="28"/>
      <c r="G40" s="28"/>
      <c r="H40" s="28"/>
      <c r="I40" s="28"/>
      <c r="J40" s="28"/>
    </row>
    <row r="41" customFormat="false" ht="18.65" hidden="false" customHeight="true" outlineLevel="0" collapsed="false">
      <c r="A41" s="20"/>
      <c r="B41" s="21" t="s">
        <v>24</v>
      </c>
      <c r="C41" s="22" t="s">
        <v>18</v>
      </c>
      <c r="D41" s="28"/>
      <c r="E41" s="28"/>
      <c r="F41" s="28"/>
      <c r="G41" s="28"/>
      <c r="H41" s="28"/>
      <c r="I41" s="28"/>
      <c r="J41" s="28"/>
    </row>
    <row r="42" customFormat="false" ht="18.65" hidden="false" customHeight="true" outlineLevel="0" collapsed="false">
      <c r="A42" s="20"/>
      <c r="B42" s="21" t="s">
        <v>25</v>
      </c>
      <c r="C42" s="22" t="s">
        <v>26</v>
      </c>
      <c r="D42" s="28"/>
      <c r="E42" s="28"/>
      <c r="F42" s="28"/>
      <c r="G42" s="28"/>
      <c r="H42" s="28"/>
      <c r="I42" s="28"/>
      <c r="J42" s="28"/>
    </row>
    <row r="43" customFormat="false" ht="18.65" hidden="false" customHeight="true" outlineLevel="0" collapsed="false">
      <c r="A43" s="20" t="s">
        <v>27</v>
      </c>
      <c r="B43" s="21" t="s">
        <v>28</v>
      </c>
      <c r="C43" s="22"/>
      <c r="D43" s="29" t="e">
        <f aca="false">D40/D39</f>
        <v>#DIV/0!</v>
      </c>
      <c r="E43" s="29" t="e">
        <f aca="false">E40/E39</f>
        <v>#DIV/0!</v>
      </c>
      <c r="F43" s="29" t="e">
        <f aca="false">F40/F39</f>
        <v>#DIV/0!</v>
      </c>
      <c r="G43" s="29" t="e">
        <f aca="false">G40/G39</f>
        <v>#DIV/0!</v>
      </c>
      <c r="H43" s="29" t="e">
        <f aca="false">H40/H39</f>
        <v>#DIV/0!</v>
      </c>
      <c r="I43" s="29" t="e">
        <f aca="false">I40/I39</f>
        <v>#DIV/0!</v>
      </c>
      <c r="J43" s="29" t="e">
        <f aca="false">J40/J39</f>
        <v>#DIV/0!</v>
      </c>
    </row>
    <row r="44" customFormat="false" ht="18.65" hidden="false" customHeight="true" outlineLevel="0" collapsed="false">
      <c r="A44" s="20"/>
      <c r="B44" s="21" t="s">
        <v>29</v>
      </c>
      <c r="C44" s="22"/>
      <c r="D44" s="29" t="e">
        <f aca="false">D41*4*D42*$J$31/D39/1000</f>
        <v>#DIV/0!</v>
      </c>
      <c r="E44" s="29" t="e">
        <f aca="false">E41*4*E42*$J$31/E39/1000</f>
        <v>#DIV/0!</v>
      </c>
      <c r="F44" s="29" t="e">
        <f aca="false">F41*4*F42*$J$31/F39/1000</f>
        <v>#DIV/0!</v>
      </c>
      <c r="G44" s="29" t="e">
        <f aca="false">G41*4*G42*$J$31/G39/1000</f>
        <v>#DIV/0!</v>
      </c>
      <c r="H44" s="29" t="e">
        <f aca="false">H41*4*H42*$J$31/H39/1000</f>
        <v>#DIV/0!</v>
      </c>
      <c r="I44" s="29" t="e">
        <f aca="false">I41*4*I42*$J$31/I39/1000</f>
        <v>#DIV/0!</v>
      </c>
      <c r="J44" s="29" t="e">
        <f aca="false">J41*4*J42*$J$31/J39/1000</f>
        <v>#DIV/0!</v>
      </c>
    </row>
    <row r="45" customFormat="false" ht="18.65" hidden="false" customHeight="true" outlineLevel="0" collapsed="false">
      <c r="A45" s="20"/>
      <c r="B45" s="21" t="s">
        <v>30</v>
      </c>
      <c r="C45" s="22" t="s">
        <v>18</v>
      </c>
      <c r="D45" s="29" t="e">
        <f aca="false">1000*(D39/($J$31/1000))*((1/(D42*1000))*(D37))</f>
        <v>#DIV/0!</v>
      </c>
      <c r="E45" s="29" t="e">
        <f aca="false">1000*(E39/($J$31/1000))*((1/(E42*1000))*(E37))</f>
        <v>#DIV/0!</v>
      </c>
      <c r="F45" s="29" t="e">
        <f aca="false">1000*(F39/($J$31/1000))*((1/(F42*1000))*(F37))</f>
        <v>#DIV/0!</v>
      </c>
      <c r="G45" s="29" t="e">
        <f aca="false">1000*(G39/($J$31/1000))*((1/(G42*1000))*(G37))</f>
        <v>#DIV/0!</v>
      </c>
      <c r="H45" s="29" t="e">
        <f aca="false">1000*(H39/($J$31/1000))*((1/(H42*1000))*(H37))</f>
        <v>#DIV/0!</v>
      </c>
      <c r="I45" s="29" t="e">
        <f aca="false">1000*(I39/($J$31/1000))*((1/(I42*1000))*(I37))</f>
        <v>#DIV/0!</v>
      </c>
      <c r="J45" s="29" t="e">
        <f aca="false">1000*(J39/($J$31/1000))*((1/(J42*1000))*(J37))</f>
        <v>#DIV/0!</v>
      </c>
    </row>
    <row r="46" customFormat="false" ht="18.65" hidden="false" customHeight="true" outlineLevel="0" collapsed="false">
      <c r="A46" s="20"/>
      <c r="B46" s="21" t="s">
        <v>31</v>
      </c>
      <c r="C46" s="22" t="s">
        <v>18</v>
      </c>
      <c r="D46" s="29" t="e">
        <f aca="false">1000*((D40-D39)/($J$31/1000))*((1/(D42*1000))*(1-D37))</f>
        <v>#DIV/0!</v>
      </c>
      <c r="E46" s="29" t="e">
        <f aca="false">1000*((E40-E39)/($J$31/1000))*((1/(E42*1000))*(1-E37))</f>
        <v>#DIV/0!</v>
      </c>
      <c r="F46" s="29" t="e">
        <f aca="false">1000*((F40-F39)/($J$31/1000))*((1/(F42*1000))*(1-F37))</f>
        <v>#DIV/0!</v>
      </c>
      <c r="G46" s="29" t="e">
        <f aca="false">1000*((G40-G39)/($J$31/1000))*((1/(G42*1000))*(1-G37))</f>
        <v>#DIV/0!</v>
      </c>
      <c r="H46" s="29" t="e">
        <f aca="false">1000*((H40-H39)/($J$31/1000))*((1/(H42*1000))*(1-H37))</f>
        <v>#DIV/0!</v>
      </c>
      <c r="I46" s="29" t="e">
        <f aca="false">1000*((I40-I39)/($J$31/1000))*((1/(I42*1000))*(1-I37))</f>
        <v>#DIV/0!</v>
      </c>
      <c r="J46" s="29" t="e">
        <f aca="false">1000*((J40-J39)/($J$31/1000))*((1/(J42*1000))*(1-J37))</f>
        <v>#DIV/0!</v>
      </c>
    </row>
    <row r="47" customFormat="false" ht="18.65" hidden="false" customHeight="true" outlineLevel="0" collapsed="false">
      <c r="A47" s="32"/>
      <c r="B47" s="33"/>
      <c r="C47" s="34"/>
      <c r="D47" s="35"/>
      <c r="E47" s="35"/>
      <c r="F47" s="35"/>
      <c r="G47" s="35"/>
      <c r="H47" s="35"/>
      <c r="I47" s="35"/>
      <c r="J47" s="35"/>
    </row>
    <row r="48" customFormat="false" ht="18.65" hidden="false" customHeight="true" outlineLevel="0" collapsed="false">
      <c r="A48" s="30"/>
      <c r="G48" s="14"/>
      <c r="H48" s="14"/>
      <c r="I48" s="15" t="s">
        <v>9</v>
      </c>
      <c r="J48" s="15" t="n">
        <v>0.82</v>
      </c>
    </row>
    <row r="49" customFormat="false" ht="18.65" hidden="false" customHeight="true" outlineLevel="0" collapsed="false">
      <c r="A49" s="31"/>
      <c r="B49" s="16"/>
      <c r="C49" s="17" t="s">
        <v>10</v>
      </c>
      <c r="D49" s="17" t="s">
        <v>34</v>
      </c>
      <c r="E49" s="17"/>
      <c r="F49" s="17"/>
      <c r="G49" s="17"/>
      <c r="H49" s="17"/>
      <c r="I49" s="17"/>
      <c r="J49" s="17"/>
    </row>
    <row r="50" customFormat="false" ht="18.65" hidden="false" customHeight="true" outlineLevel="0" collapsed="false">
      <c r="A50" s="16"/>
      <c r="B50" s="18" t="s">
        <v>12</v>
      </c>
      <c r="C50" s="19" t="s">
        <v>13</v>
      </c>
      <c r="D50" s="17" t="n">
        <v>10</v>
      </c>
      <c r="E50" s="17" t="n">
        <v>20</v>
      </c>
      <c r="F50" s="17" t="n">
        <v>30</v>
      </c>
      <c r="G50" s="17" t="n">
        <v>40</v>
      </c>
      <c r="H50" s="17" t="n">
        <v>50</v>
      </c>
      <c r="I50" s="17" t="n">
        <v>60</v>
      </c>
      <c r="J50" s="17" t="n">
        <v>70</v>
      </c>
    </row>
    <row r="51" customFormat="false" ht="18.65" hidden="false" customHeight="true" outlineLevel="0" collapsed="false">
      <c r="A51" s="20" t="s">
        <v>14</v>
      </c>
      <c r="B51" s="21" t="s">
        <v>15</v>
      </c>
      <c r="C51" s="22" t="s">
        <v>16</v>
      </c>
      <c r="D51" s="23"/>
      <c r="E51" s="23"/>
      <c r="F51" s="23"/>
      <c r="G51" s="23"/>
      <c r="H51" s="23"/>
      <c r="I51" s="23"/>
      <c r="J51" s="23"/>
    </row>
    <row r="52" customFormat="false" ht="18.65" hidden="false" customHeight="true" outlineLevel="0" collapsed="false">
      <c r="A52" s="20"/>
      <c r="B52" s="21" t="s">
        <v>33</v>
      </c>
      <c r="C52" s="22" t="s">
        <v>18</v>
      </c>
      <c r="D52" s="23"/>
      <c r="E52" s="23"/>
      <c r="F52" s="23"/>
      <c r="G52" s="23"/>
      <c r="H52" s="23"/>
      <c r="I52" s="23"/>
      <c r="J52" s="23"/>
    </row>
    <row r="53" customFormat="false" ht="18.65" hidden="false" customHeight="true" outlineLevel="0" collapsed="false">
      <c r="A53" s="24"/>
      <c r="B53" s="21" t="s">
        <v>19</v>
      </c>
      <c r="C53" s="22"/>
      <c r="D53" s="15" t="n">
        <v>5</v>
      </c>
      <c r="E53" s="15" t="n">
        <v>5</v>
      </c>
      <c r="F53" s="15" t="n">
        <v>5</v>
      </c>
      <c r="G53" s="15" t="n">
        <v>5</v>
      </c>
      <c r="H53" s="15" t="n">
        <v>2</v>
      </c>
      <c r="I53" s="15" t="n">
        <v>2</v>
      </c>
      <c r="J53" s="15" t="n">
        <v>1</v>
      </c>
    </row>
    <row r="54" customFormat="false" ht="18.65" hidden="false" customHeight="true" outlineLevel="0" collapsed="false">
      <c r="A54" s="20" t="s">
        <v>20</v>
      </c>
      <c r="B54" s="21" t="s">
        <v>21</v>
      </c>
      <c r="C54" s="22" t="s">
        <v>13</v>
      </c>
      <c r="D54" s="26"/>
      <c r="E54" s="26"/>
      <c r="F54" s="26"/>
      <c r="G54" s="26"/>
      <c r="H54" s="26"/>
      <c r="I54" s="26"/>
      <c r="J54" s="26"/>
    </row>
    <row r="55" customFormat="false" ht="18.65" hidden="false" customHeight="true" outlineLevel="0" collapsed="false">
      <c r="A55" s="20"/>
      <c r="B55" s="21" t="s">
        <v>22</v>
      </c>
      <c r="C55" s="22"/>
      <c r="D55" s="36"/>
      <c r="E55" s="36"/>
      <c r="F55" s="36"/>
      <c r="G55" s="36"/>
      <c r="H55" s="36"/>
      <c r="I55" s="28"/>
      <c r="J55" s="28"/>
    </row>
    <row r="56" customFormat="false" ht="18.65" hidden="false" customHeight="true" outlineLevel="0" collapsed="false">
      <c r="A56" s="20"/>
      <c r="B56" s="21" t="s">
        <v>23</v>
      </c>
      <c r="C56" s="22" t="s">
        <v>16</v>
      </c>
      <c r="D56" s="28"/>
      <c r="E56" s="28"/>
      <c r="F56" s="28"/>
      <c r="G56" s="28"/>
      <c r="H56" s="28"/>
      <c r="I56" s="28"/>
      <c r="J56" s="28"/>
    </row>
    <row r="57" customFormat="false" ht="18.65" hidden="false" customHeight="true" outlineLevel="0" collapsed="false">
      <c r="A57" s="20"/>
      <c r="B57" s="21" t="s">
        <v>15</v>
      </c>
      <c r="C57" s="22" t="s">
        <v>16</v>
      </c>
      <c r="D57" s="28"/>
      <c r="E57" s="28"/>
      <c r="F57" s="28"/>
      <c r="G57" s="28"/>
      <c r="H57" s="28"/>
      <c r="I57" s="28"/>
      <c r="J57" s="28"/>
    </row>
    <row r="58" customFormat="false" ht="18.65" hidden="false" customHeight="true" outlineLevel="0" collapsed="false">
      <c r="A58" s="20"/>
      <c r="B58" s="21" t="s">
        <v>24</v>
      </c>
      <c r="C58" s="22" t="s">
        <v>18</v>
      </c>
      <c r="D58" s="28"/>
      <c r="E58" s="28"/>
      <c r="F58" s="28"/>
      <c r="G58" s="28"/>
      <c r="H58" s="28"/>
      <c r="I58" s="28"/>
      <c r="J58" s="28"/>
    </row>
    <row r="59" customFormat="false" ht="18.65" hidden="false" customHeight="true" outlineLevel="0" collapsed="false">
      <c r="A59" s="20"/>
      <c r="B59" s="21" t="s">
        <v>25</v>
      </c>
      <c r="C59" s="22" t="s">
        <v>26</v>
      </c>
      <c r="D59" s="37"/>
      <c r="E59" s="37"/>
      <c r="F59" s="37"/>
      <c r="G59" s="37"/>
      <c r="H59" s="37"/>
      <c r="I59" s="37"/>
      <c r="J59" s="37"/>
    </row>
    <row r="60" customFormat="false" ht="18.65" hidden="false" customHeight="true" outlineLevel="0" collapsed="false">
      <c r="A60" s="20" t="s">
        <v>27</v>
      </c>
      <c r="B60" s="21" t="s">
        <v>28</v>
      </c>
      <c r="C60" s="22"/>
      <c r="D60" s="29" t="e">
        <f aca="false">D57/D56</f>
        <v>#DIV/0!</v>
      </c>
      <c r="E60" s="29" t="e">
        <f aca="false">E57/E56</f>
        <v>#DIV/0!</v>
      </c>
      <c r="F60" s="29" t="e">
        <f aca="false">F57/F56</f>
        <v>#DIV/0!</v>
      </c>
      <c r="G60" s="29" t="e">
        <f aca="false">G57/G56</f>
        <v>#DIV/0!</v>
      </c>
      <c r="H60" s="29" t="e">
        <f aca="false">H57/H56</f>
        <v>#DIV/0!</v>
      </c>
      <c r="I60" s="29" t="e">
        <f aca="false">I57/I56</f>
        <v>#DIV/0!</v>
      </c>
      <c r="J60" s="29" t="e">
        <f aca="false">J57/J56</f>
        <v>#DIV/0!</v>
      </c>
      <c r="S60" s="30"/>
    </row>
    <row r="61" customFormat="false" ht="18.65" hidden="false" customHeight="true" outlineLevel="0" collapsed="false">
      <c r="A61" s="20"/>
      <c r="B61" s="21" t="s">
        <v>29</v>
      </c>
      <c r="C61" s="22"/>
      <c r="D61" s="29" t="e">
        <f aca="false">D58*4*D59*$J$48/D56/1000</f>
        <v>#DIV/0!</v>
      </c>
      <c r="E61" s="29" t="e">
        <f aca="false">E58*4*E59*$J$48/E56/1000</f>
        <v>#DIV/0!</v>
      </c>
      <c r="F61" s="29" t="e">
        <f aca="false">F58*4*F59*$J$48/F56/1000</f>
        <v>#DIV/0!</v>
      </c>
      <c r="G61" s="29" t="e">
        <f aca="false">G58*4*G59*$J$48/G56/1000</f>
        <v>#DIV/0!</v>
      </c>
      <c r="H61" s="29" t="e">
        <f aca="false">H58*4*H59*$J$48/H56/1000</f>
        <v>#DIV/0!</v>
      </c>
      <c r="I61" s="29" t="e">
        <f aca="false">I58*4*I59*$J$48/I56/1000</f>
        <v>#DIV/0!</v>
      </c>
      <c r="J61" s="29" t="e">
        <f aca="false">J58*4*J59*$J$48/J56/1000</f>
        <v>#DIV/0!</v>
      </c>
      <c r="S61" s="30"/>
    </row>
    <row r="62" customFormat="false" ht="18.65" hidden="false" customHeight="true" outlineLevel="0" collapsed="false">
      <c r="A62" s="20"/>
      <c r="B62" s="21" t="s">
        <v>30</v>
      </c>
      <c r="C62" s="22" t="s">
        <v>18</v>
      </c>
      <c r="D62" s="38" t="e">
        <f aca="false">1000*D56/($J$48/1000)*1/(D59*1000)*D54</f>
        <v>#DIV/0!</v>
      </c>
      <c r="E62" s="38" t="e">
        <f aca="false">1000*E56/($J$48/1000)*1/(E59*1000)*E54</f>
        <v>#DIV/0!</v>
      </c>
      <c r="F62" s="38" t="e">
        <f aca="false">1000*F56/($J$48/1000)*1/(F59*1000)*F54</f>
        <v>#DIV/0!</v>
      </c>
      <c r="G62" s="38" t="e">
        <f aca="false">1000*G56/($J$48/1000)*1/(G59*1000)*G54</f>
        <v>#DIV/0!</v>
      </c>
      <c r="H62" s="38" t="e">
        <f aca="false">1000*H56/($J$48/1000)*1/(H59*1000)*H54</f>
        <v>#DIV/0!</v>
      </c>
      <c r="I62" s="38" t="e">
        <f aca="false">1000*I56/($J$48/1000)*1/(I59*1000)*I54</f>
        <v>#DIV/0!</v>
      </c>
      <c r="J62" s="38" t="e">
        <f aca="false">1000*J56/($J$48/1000)*1/(J59*1000)*J54</f>
        <v>#DIV/0!</v>
      </c>
      <c r="S62" s="30"/>
    </row>
    <row r="63" customFormat="false" ht="18.65" hidden="false" customHeight="true" outlineLevel="0" collapsed="false">
      <c r="A63" s="20"/>
      <c r="B63" s="21" t="s">
        <v>31</v>
      </c>
      <c r="C63" s="22" t="s">
        <v>18</v>
      </c>
      <c r="D63" s="38" t="e">
        <f aca="false">1000*D57/($J$48/1000)*1/(D59*1000)*(1-D54)</f>
        <v>#DIV/0!</v>
      </c>
      <c r="E63" s="38" t="e">
        <f aca="false">1000*E57/($J$48/1000)*1/(E59*1000)*(1-E54)</f>
        <v>#DIV/0!</v>
      </c>
      <c r="F63" s="38" t="e">
        <f aca="false">1000*F57/($J$48/1000)*1/(F59*1000)*(1-F54)</f>
        <v>#DIV/0!</v>
      </c>
      <c r="G63" s="38" t="e">
        <f aca="false">1000*G57/($J$48/1000)*1/(G59*1000)*(1-G54)</f>
        <v>#DIV/0!</v>
      </c>
      <c r="H63" s="38" t="e">
        <f aca="false">1000*H57/($J$48/1000)*1/(H59*1000)*(1-H54)</f>
        <v>#DIV/0!</v>
      </c>
      <c r="I63" s="38" t="e">
        <f aca="false">1000*I57/($J$48/1000)*1/(I59*1000)*(1-I54)</f>
        <v>#DIV/0!</v>
      </c>
      <c r="J63" s="38" t="e">
        <f aca="false">1000*J57/($J$48/1000)*1/(J59*1000)*(1-J54)</f>
        <v>#DIV/0!</v>
      </c>
      <c r="S63" s="30"/>
    </row>
    <row r="64" customFormat="false" ht="13.8" hidden="false" customHeight="false" outlineLevel="0" collapsed="false">
      <c r="A64" s="30"/>
      <c r="S64" s="30"/>
    </row>
    <row r="65" customFormat="false" ht="13.8" hidden="false" customHeight="false" outlineLevel="0" collapsed="false">
      <c r="A65" s="30"/>
      <c r="S65" s="30"/>
    </row>
    <row r="66" customFormat="false" ht="13.8" hidden="false" customHeight="false" outlineLevel="0" collapsed="false">
      <c r="A66" s="39" t="s">
        <v>35</v>
      </c>
      <c r="B66" s="39"/>
      <c r="C66" s="39"/>
      <c r="D66" s="39"/>
      <c r="E66" s="39"/>
      <c r="F66" s="39"/>
      <c r="G66" s="39"/>
      <c r="H66" s="39"/>
      <c r="I66" s="39"/>
      <c r="J66" s="39"/>
      <c r="S66" s="30"/>
    </row>
    <row r="67" customFormat="false" ht="13.8" hidden="false" customHeight="false" outlineLevel="0" collapsed="false">
      <c r="A67" s="30"/>
      <c r="S67" s="30"/>
    </row>
    <row r="68" customFormat="false" ht="19.5" hidden="false" customHeight="true" outlineLevel="0" collapsed="false">
      <c r="A68" s="30"/>
      <c r="S68" s="30"/>
    </row>
    <row r="69" customFormat="false" ht="13.8" hidden="false" customHeight="false" outlineLevel="0" collapsed="false">
      <c r="A69" s="30"/>
      <c r="S69" s="30"/>
    </row>
    <row r="70" customFormat="false" ht="13.8" hidden="false" customHeight="false" outlineLevel="0" collapsed="false">
      <c r="A70" s="30"/>
      <c r="S70" s="30"/>
    </row>
    <row r="71" customFormat="false" ht="13.8" hidden="false" customHeight="false" outlineLevel="0" collapsed="false">
      <c r="A71" s="30"/>
      <c r="S71" s="30"/>
    </row>
    <row r="72" customFormat="false" ht="13.8" hidden="false" customHeight="false" outlineLevel="0" collapsed="false">
      <c r="A72" s="30"/>
      <c r="S72" s="30"/>
    </row>
    <row r="73" customFormat="false" ht="13.8" hidden="false" customHeight="false" outlineLevel="0" collapsed="false">
      <c r="A73" s="30"/>
      <c r="S73" s="30"/>
    </row>
    <row r="74" customFormat="false" ht="13.8" hidden="false" customHeight="false" outlineLevel="0" collapsed="false">
      <c r="A74" s="30"/>
      <c r="S74" s="30"/>
    </row>
    <row r="75" customFormat="false" ht="13.8" hidden="false" customHeight="false" outlineLevel="0" collapsed="false">
      <c r="A75" s="30"/>
    </row>
    <row r="76" customFormat="false" ht="13.8" hidden="false" customHeight="false" outlineLevel="0" collapsed="false">
      <c r="A76" s="30"/>
    </row>
    <row r="77" customFormat="false" ht="13.8" hidden="false" customHeight="false" outlineLevel="0" collapsed="false">
      <c r="A77" s="30"/>
    </row>
    <row r="78" customFormat="false" ht="13.8" hidden="false" customHeight="false" outlineLevel="0" collapsed="false">
      <c r="A78" s="30"/>
    </row>
    <row r="117" customFormat="false" ht="13.8" hidden="false" customHeight="false" outlineLevel="0" collapsed="false">
      <c r="B117" s="1" t="s">
        <v>36</v>
      </c>
    </row>
    <row r="118" customFormat="false" ht="13.8" hidden="false" customHeight="false" outlineLevel="0" collapsed="false">
      <c r="B118" s="1" t="s">
        <v>37</v>
      </c>
    </row>
    <row r="119" customFormat="false" ht="13.8" hidden="false" customHeight="false" outlineLevel="0" collapsed="false">
      <c r="B119" s="1" t="s">
        <v>38</v>
      </c>
    </row>
  </sheetData>
  <sheetProtection sheet="true" password="c4ba" objects="true" scenarios="true" selectLockedCells="true"/>
  <mergeCells count="31">
    <mergeCell ref="A1:J1"/>
    <mergeCell ref="A2:J2"/>
    <mergeCell ref="A4:F4"/>
    <mergeCell ref="G4:H4"/>
    <mergeCell ref="I4:J4"/>
    <mergeCell ref="A5:F5"/>
    <mergeCell ref="G5:H5"/>
    <mergeCell ref="I5:J5"/>
    <mergeCell ref="A6:F6"/>
    <mergeCell ref="G6:H6"/>
    <mergeCell ref="I6:J6"/>
    <mergeCell ref="A7:F7"/>
    <mergeCell ref="G7:H7"/>
    <mergeCell ref="I7:J7"/>
    <mergeCell ref="C9:D9"/>
    <mergeCell ref="E9:F9"/>
    <mergeCell ref="G9:H9"/>
    <mergeCell ref="I9:J9"/>
    <mergeCell ref="D12:J12"/>
    <mergeCell ref="A14:A15"/>
    <mergeCell ref="A17:A22"/>
    <mergeCell ref="A23:A26"/>
    <mergeCell ref="D32:J32"/>
    <mergeCell ref="A34:A35"/>
    <mergeCell ref="A37:A42"/>
    <mergeCell ref="A43:A46"/>
    <mergeCell ref="D49:J49"/>
    <mergeCell ref="A51:A52"/>
    <mergeCell ref="A54:A59"/>
    <mergeCell ref="A60:A63"/>
    <mergeCell ref="A66:J66"/>
  </mergeCells>
  <printOptions headings="false" gridLines="false" gridLinesSet="true" horizontalCentered="false" verticalCentered="false"/>
  <pageMargins left="0.708333333333333" right="0.708333333333333" top="1.03263888888889" bottom="0.914583333333333" header="0.747916666666667" footer="0.747916666666667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>&amp;L&amp;"Times New Roman,Regular"&amp;12ECE401 - Power Electronics&amp;R&amp;"Times New Roman,Regular"&amp;12Lab 4: DC-DC Converters</oddHeader>
    <oddFooter>&amp;L&amp;"Times New Roman,Regular"&amp;12&amp;D &amp;T&amp;R&amp;"Times New Roman,Regular"&amp;12Page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2:N16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R11" activeCellId="0" sqref="R11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3.14"/>
    <col collapsed="false" customWidth="true" hidden="false" outlineLevel="0" max="11" min="2" style="0" width="11"/>
    <col collapsed="false" customWidth="true" hidden="false" outlineLevel="0" max="14" min="14" style="0" width="10.85"/>
  </cols>
  <sheetData>
    <row r="2" customFormat="false" ht="15.75" hidden="false" customHeight="false" outlineLevel="0" collapsed="false">
      <c r="M2" s="40" t="s">
        <v>39</v>
      </c>
      <c r="N2" s="41" t="n">
        <v>12</v>
      </c>
    </row>
    <row r="3" customFormat="false" ht="19.5" hidden="false" customHeight="false" outlineLevel="0" collapsed="false">
      <c r="C3" s="42" t="s">
        <v>40</v>
      </c>
      <c r="D3" s="42"/>
      <c r="E3" s="42"/>
      <c r="F3" s="42" t="s">
        <v>41</v>
      </c>
      <c r="G3" s="42"/>
      <c r="H3" s="42"/>
      <c r="I3" s="42" t="s">
        <v>42</v>
      </c>
      <c r="J3" s="42"/>
      <c r="K3" s="42"/>
      <c r="L3" s="42" t="s">
        <v>43</v>
      </c>
      <c r="M3" s="42"/>
      <c r="N3" s="42"/>
    </row>
    <row r="4" customFormat="false" ht="16.5" hidden="false" customHeight="false" outlineLevel="0" collapsed="false">
      <c r="B4" s="42" t="s">
        <v>44</v>
      </c>
      <c r="C4" s="43" t="s">
        <v>36</v>
      </c>
      <c r="D4" s="44" t="s">
        <v>37</v>
      </c>
      <c r="E4" s="45" t="s">
        <v>45</v>
      </c>
      <c r="F4" s="43" t="s">
        <v>36</v>
      </c>
      <c r="G4" s="44" t="s">
        <v>37</v>
      </c>
      <c r="H4" s="46" t="s">
        <v>45</v>
      </c>
      <c r="I4" s="43" t="s">
        <v>36</v>
      </c>
      <c r="J4" s="44" t="s">
        <v>37</v>
      </c>
      <c r="K4" s="46" t="s">
        <v>45</v>
      </c>
      <c r="L4" s="43" t="s">
        <v>36</v>
      </c>
      <c r="M4" s="44" t="s">
        <v>37</v>
      </c>
      <c r="N4" s="46" t="s">
        <v>45</v>
      </c>
    </row>
    <row r="5" customFormat="false" ht="16.5" hidden="false" customHeight="false" outlineLevel="0" collapsed="false">
      <c r="B5" s="47" t="n">
        <v>0</v>
      </c>
      <c r="C5" s="48" t="n">
        <f aca="false">B5</f>
        <v>0</v>
      </c>
      <c r="D5" s="49" t="n">
        <f aca="false">1/(1-B5)</f>
        <v>1</v>
      </c>
      <c r="E5" s="50" t="n">
        <f aca="false">B5/(1-B5)</f>
        <v>0</v>
      </c>
      <c r="F5" s="51" t="n">
        <f aca="false">4*B5*(1-B5)</f>
        <v>0</v>
      </c>
      <c r="G5" s="52" t="n">
        <f aca="false">4*B5</f>
        <v>0</v>
      </c>
      <c r="H5" s="53" t="n">
        <f aca="false">4*B5</f>
        <v>0</v>
      </c>
      <c r="I5" s="51" t="n">
        <f aca="false">$N$2*C5</f>
        <v>0</v>
      </c>
      <c r="J5" s="52" t="n">
        <f aca="false">$N$2*D5</f>
        <v>12</v>
      </c>
      <c r="K5" s="53" t="n">
        <f aca="false">$N$2*E5</f>
        <v>0</v>
      </c>
      <c r="L5" s="51" t="n">
        <f aca="false">1-B5</f>
        <v>1</v>
      </c>
      <c r="M5" s="52" t="n">
        <f aca="false">27/4*B5*(1-B5)^2</f>
        <v>0</v>
      </c>
      <c r="N5" s="53" t="n">
        <f aca="false">(1-B5)^2</f>
        <v>1</v>
      </c>
    </row>
    <row r="6" customFormat="false" ht="16.5" hidden="false" customHeight="false" outlineLevel="0" collapsed="false">
      <c r="B6" s="47" t="n">
        <v>0.1</v>
      </c>
      <c r="C6" s="54" t="n">
        <f aca="false">B6</f>
        <v>0.1</v>
      </c>
      <c r="D6" s="55" t="n">
        <f aca="false">1/(1-B6)</f>
        <v>1.11111111111111</v>
      </c>
      <c r="E6" s="56" t="n">
        <f aca="false">B6/(1-B6)</f>
        <v>0.111111111111111</v>
      </c>
      <c r="F6" s="54" t="n">
        <f aca="false">4*B6*(1-B6)</f>
        <v>0.36</v>
      </c>
      <c r="G6" s="55" t="n">
        <f aca="false">4*B6</f>
        <v>0.4</v>
      </c>
      <c r="H6" s="57" t="n">
        <f aca="false">4*B6</f>
        <v>0.4</v>
      </c>
      <c r="I6" s="54" t="n">
        <f aca="false">$N$2*C6</f>
        <v>1.2</v>
      </c>
      <c r="J6" s="55" t="n">
        <f aca="false">$N$2*D6</f>
        <v>13.3333333333333</v>
      </c>
      <c r="K6" s="57" t="n">
        <f aca="false">$N$2*E6</f>
        <v>1.33333333333333</v>
      </c>
      <c r="L6" s="54" t="n">
        <f aca="false">1-B6</f>
        <v>0.9</v>
      </c>
      <c r="M6" s="55" t="n">
        <f aca="false">27/4*B6*(1-B6)^2</f>
        <v>0.54675</v>
      </c>
      <c r="N6" s="57" t="n">
        <f aca="false">(1-B6)^2</f>
        <v>0.81</v>
      </c>
    </row>
    <row r="7" customFormat="false" ht="16.5" hidden="false" customHeight="false" outlineLevel="0" collapsed="false">
      <c r="B7" s="47" t="n">
        <v>0.2</v>
      </c>
      <c r="C7" s="54" t="n">
        <f aca="false">B7</f>
        <v>0.2</v>
      </c>
      <c r="D7" s="55" t="n">
        <f aca="false">1/(1-B7)</f>
        <v>1.25</v>
      </c>
      <c r="E7" s="56" t="n">
        <f aca="false">B7/(1-B7)</f>
        <v>0.25</v>
      </c>
      <c r="F7" s="54" t="n">
        <f aca="false">4*B7*(1-B7)</f>
        <v>0.64</v>
      </c>
      <c r="G7" s="55" t="n">
        <f aca="false">4*B7</f>
        <v>0.8</v>
      </c>
      <c r="H7" s="57" t="n">
        <f aca="false">4*B7</f>
        <v>0.8</v>
      </c>
      <c r="I7" s="54" t="n">
        <f aca="false">$N$2*C7</f>
        <v>2.4</v>
      </c>
      <c r="J7" s="55" t="n">
        <f aca="false">$N$2*D7</f>
        <v>15</v>
      </c>
      <c r="K7" s="57" t="n">
        <f aca="false">$N$2*E7</f>
        <v>3</v>
      </c>
      <c r="L7" s="54" t="n">
        <f aca="false">1-B7</f>
        <v>0.8</v>
      </c>
      <c r="M7" s="55" t="n">
        <f aca="false">27/4*B7*(1-B7)^2</f>
        <v>0.864</v>
      </c>
      <c r="N7" s="57" t="n">
        <f aca="false">(1-B7)^2</f>
        <v>0.64</v>
      </c>
    </row>
    <row r="8" customFormat="false" ht="16.5" hidden="false" customHeight="false" outlineLevel="0" collapsed="false">
      <c r="B8" s="47" t="n">
        <v>0.3</v>
      </c>
      <c r="C8" s="54" t="n">
        <f aca="false">B8</f>
        <v>0.3</v>
      </c>
      <c r="D8" s="55" t="n">
        <f aca="false">1/(1-B8)</f>
        <v>1.42857142857143</v>
      </c>
      <c r="E8" s="56" t="n">
        <f aca="false">B8/(1-B8)</f>
        <v>0.428571428571429</v>
      </c>
      <c r="F8" s="54" t="n">
        <f aca="false">4*B8*(1-B8)</f>
        <v>0.84</v>
      </c>
      <c r="G8" s="55" t="n">
        <f aca="false">4*B8</f>
        <v>1.2</v>
      </c>
      <c r="H8" s="57" t="n">
        <f aca="false">4*B8</f>
        <v>1.2</v>
      </c>
      <c r="I8" s="54" t="n">
        <f aca="false">$N$2*C8</f>
        <v>3.6</v>
      </c>
      <c r="J8" s="55" t="n">
        <f aca="false">$N$2*D8</f>
        <v>17.1428571428571</v>
      </c>
      <c r="K8" s="57" t="n">
        <f aca="false">$N$2*E8</f>
        <v>5.14285714285714</v>
      </c>
      <c r="L8" s="54" t="n">
        <f aca="false">1-B8</f>
        <v>0.7</v>
      </c>
      <c r="M8" s="55" t="n">
        <f aca="false">27/4*B8*(1-B8)^2</f>
        <v>0.99225</v>
      </c>
      <c r="N8" s="57" t="n">
        <f aca="false">(1-B8)^2</f>
        <v>0.49</v>
      </c>
    </row>
    <row r="9" customFormat="false" ht="16.5" hidden="false" customHeight="false" outlineLevel="0" collapsed="false">
      <c r="B9" s="47" t="n">
        <v>0.4</v>
      </c>
      <c r="C9" s="54" t="n">
        <f aca="false">B9</f>
        <v>0.4</v>
      </c>
      <c r="D9" s="55" t="n">
        <f aca="false">1/(1-B9)</f>
        <v>1.66666666666667</v>
      </c>
      <c r="E9" s="56" t="n">
        <f aca="false">B9/(1-B9)</f>
        <v>0.666666666666667</v>
      </c>
      <c r="F9" s="54" t="n">
        <f aca="false">4*B9*(1-B9)</f>
        <v>0.96</v>
      </c>
      <c r="G9" s="55" t="n">
        <f aca="false">4*B9</f>
        <v>1.6</v>
      </c>
      <c r="H9" s="57" t="n">
        <f aca="false">4*B9</f>
        <v>1.6</v>
      </c>
      <c r="I9" s="54" t="n">
        <f aca="false">$N$2*C9</f>
        <v>4.8</v>
      </c>
      <c r="J9" s="55" t="n">
        <f aca="false">$N$2*D9</f>
        <v>20</v>
      </c>
      <c r="K9" s="57" t="n">
        <f aca="false">$N$2*E9</f>
        <v>8</v>
      </c>
      <c r="L9" s="54" t="n">
        <f aca="false">1-B9</f>
        <v>0.6</v>
      </c>
      <c r="M9" s="55" t="n">
        <f aca="false">27/4*B9*(1-B9)^2</f>
        <v>0.972</v>
      </c>
      <c r="N9" s="57" t="n">
        <f aca="false">(1-B9)^2</f>
        <v>0.36</v>
      </c>
    </row>
    <row r="10" customFormat="false" ht="16.5" hidden="false" customHeight="false" outlineLevel="0" collapsed="false">
      <c r="B10" s="47" t="n">
        <v>0.5</v>
      </c>
      <c r="C10" s="54" t="n">
        <f aca="false">B10</f>
        <v>0.5</v>
      </c>
      <c r="D10" s="55" t="n">
        <f aca="false">1/(1-B10)</f>
        <v>2</v>
      </c>
      <c r="E10" s="56" t="n">
        <f aca="false">B10/(1-B10)</f>
        <v>1</v>
      </c>
      <c r="F10" s="54" t="n">
        <f aca="false">4*B10*(1-B10)</f>
        <v>1</v>
      </c>
      <c r="G10" s="55" t="n">
        <f aca="false">4*B10</f>
        <v>2</v>
      </c>
      <c r="H10" s="57" t="n">
        <f aca="false">4*B10</f>
        <v>2</v>
      </c>
      <c r="I10" s="54" t="n">
        <f aca="false">$N$2*C10</f>
        <v>6</v>
      </c>
      <c r="J10" s="55" t="n">
        <f aca="false">$N$2*D10</f>
        <v>24</v>
      </c>
      <c r="K10" s="57" t="n">
        <f aca="false">$N$2*E10</f>
        <v>12</v>
      </c>
      <c r="L10" s="54" t="n">
        <f aca="false">1-B10</f>
        <v>0.5</v>
      </c>
      <c r="M10" s="55" t="n">
        <f aca="false">27/4*B10*(1-B10)^2</f>
        <v>0.84375</v>
      </c>
      <c r="N10" s="57" t="n">
        <f aca="false">(1-B10)^2</f>
        <v>0.25</v>
      </c>
    </row>
    <row r="11" customFormat="false" ht="16.5" hidden="false" customHeight="false" outlineLevel="0" collapsed="false">
      <c r="B11" s="47" t="n">
        <v>0.6</v>
      </c>
      <c r="C11" s="54" t="n">
        <f aca="false">B11</f>
        <v>0.6</v>
      </c>
      <c r="D11" s="55" t="n">
        <f aca="false">1/(1-B11)</f>
        <v>2.5</v>
      </c>
      <c r="E11" s="56" t="n">
        <f aca="false">B11/(1-B11)</f>
        <v>1.5</v>
      </c>
      <c r="F11" s="54" t="n">
        <f aca="false">4*B11*(1-B11)</f>
        <v>0.96</v>
      </c>
      <c r="G11" s="55" t="n">
        <f aca="false">4*B11</f>
        <v>2.4</v>
      </c>
      <c r="H11" s="57" t="n">
        <f aca="false">4*B11</f>
        <v>2.4</v>
      </c>
      <c r="I11" s="54" t="n">
        <f aca="false">$N$2*C11</f>
        <v>7.2</v>
      </c>
      <c r="J11" s="55" t="n">
        <f aca="false">$N$2*D11</f>
        <v>30</v>
      </c>
      <c r="K11" s="57" t="n">
        <f aca="false">$N$2*E11</f>
        <v>18</v>
      </c>
      <c r="L11" s="54" t="n">
        <f aca="false">1-B11</f>
        <v>0.4</v>
      </c>
      <c r="M11" s="55" t="n">
        <f aca="false">27/4*B11*(1-B11)^2</f>
        <v>0.648</v>
      </c>
      <c r="N11" s="57" t="n">
        <f aca="false">(1-B11)^2</f>
        <v>0.16</v>
      </c>
    </row>
    <row r="12" customFormat="false" ht="16.5" hidden="false" customHeight="false" outlineLevel="0" collapsed="false">
      <c r="B12" s="47" t="n">
        <v>0.7</v>
      </c>
      <c r="C12" s="54" t="n">
        <f aca="false">B12</f>
        <v>0.7</v>
      </c>
      <c r="D12" s="55" t="n">
        <f aca="false">1/(1-B12)</f>
        <v>3.33333333333333</v>
      </c>
      <c r="E12" s="56" t="n">
        <f aca="false">B12/(1-B12)</f>
        <v>2.33333333333333</v>
      </c>
      <c r="F12" s="54" t="n">
        <f aca="false">4*B12*(1-B12)</f>
        <v>0.84</v>
      </c>
      <c r="G12" s="55" t="n">
        <f aca="false">4*B12</f>
        <v>2.8</v>
      </c>
      <c r="H12" s="57" t="n">
        <f aca="false">4*B12</f>
        <v>2.8</v>
      </c>
      <c r="I12" s="54" t="n">
        <f aca="false">$N$2*C12</f>
        <v>8.4</v>
      </c>
      <c r="J12" s="55" t="n">
        <f aca="false">$N$2*D12</f>
        <v>40</v>
      </c>
      <c r="K12" s="57" t="n">
        <f aca="false">$N$2*E12</f>
        <v>28</v>
      </c>
      <c r="L12" s="54" t="n">
        <f aca="false">1-B12</f>
        <v>0.3</v>
      </c>
      <c r="M12" s="55" t="n">
        <f aca="false">27/4*B12*(1-B12)^2</f>
        <v>0.42525</v>
      </c>
      <c r="N12" s="57" t="n">
        <f aca="false">(1-B12)^2</f>
        <v>0.09</v>
      </c>
    </row>
    <row r="13" customFormat="false" ht="16.5" hidden="false" customHeight="false" outlineLevel="0" collapsed="false">
      <c r="B13" s="47" t="n">
        <v>0.8</v>
      </c>
      <c r="C13" s="54" t="n">
        <f aca="false">B13</f>
        <v>0.8</v>
      </c>
      <c r="D13" s="55" t="n">
        <f aca="false">1/(1-B13)</f>
        <v>5</v>
      </c>
      <c r="E13" s="56" t="n">
        <f aca="false">B13/(1-B13)</f>
        <v>4</v>
      </c>
      <c r="F13" s="54" t="n">
        <f aca="false">4*B13*(1-B13)</f>
        <v>0.64</v>
      </c>
      <c r="G13" s="55" t="n">
        <f aca="false">4*B13</f>
        <v>3.2</v>
      </c>
      <c r="H13" s="57" t="n">
        <f aca="false">4*B13</f>
        <v>3.2</v>
      </c>
      <c r="I13" s="54" t="n">
        <f aca="false">$N$2*C13</f>
        <v>9.6</v>
      </c>
      <c r="J13" s="55" t="n">
        <f aca="false">$N$2*D13</f>
        <v>60</v>
      </c>
      <c r="K13" s="57" t="n">
        <f aca="false">$N$2*E13</f>
        <v>48</v>
      </c>
      <c r="L13" s="54" t="n">
        <f aca="false">1-B13</f>
        <v>0.2</v>
      </c>
      <c r="M13" s="55" t="n">
        <f aca="false">27/4*B13*(1-B13)^2</f>
        <v>0.216</v>
      </c>
      <c r="N13" s="57" t="n">
        <f aca="false">(1-B13)^2</f>
        <v>0.04</v>
      </c>
    </row>
    <row r="14" customFormat="false" ht="16.5" hidden="false" customHeight="false" outlineLevel="0" collapsed="false">
      <c r="B14" s="47" t="n">
        <v>0.9</v>
      </c>
      <c r="C14" s="54" t="n">
        <f aca="false">B14</f>
        <v>0.9</v>
      </c>
      <c r="D14" s="55" t="n">
        <f aca="false">1/(1-B14)</f>
        <v>10</v>
      </c>
      <c r="E14" s="56" t="n">
        <f aca="false">B14/(1-B14)</f>
        <v>9</v>
      </c>
      <c r="F14" s="54" t="n">
        <f aca="false">4*B14*(1-B14)</f>
        <v>0.36</v>
      </c>
      <c r="G14" s="55" t="n">
        <f aca="false">4*B14</f>
        <v>3.6</v>
      </c>
      <c r="H14" s="57" t="n">
        <f aca="false">4*B14</f>
        <v>3.6</v>
      </c>
      <c r="I14" s="54" t="n">
        <f aca="false">$N$2*C14</f>
        <v>10.8</v>
      </c>
      <c r="J14" s="55" t="n">
        <f aca="false">$N$2*D14</f>
        <v>120</v>
      </c>
      <c r="K14" s="57" t="n">
        <f aca="false">$N$2*E14</f>
        <v>108</v>
      </c>
      <c r="L14" s="54" t="n">
        <f aca="false">1-B14</f>
        <v>0.1</v>
      </c>
      <c r="M14" s="55" t="n">
        <f aca="false">27/4*B14*(1-B14)^2</f>
        <v>0.06075</v>
      </c>
      <c r="N14" s="57" t="n">
        <f aca="false">(1-B14)^2</f>
        <v>0.01</v>
      </c>
    </row>
    <row r="15" customFormat="false" ht="16.5" hidden="false" customHeight="false" outlineLevel="0" collapsed="false">
      <c r="B15" s="47" t="n">
        <v>0.99999</v>
      </c>
      <c r="C15" s="58" t="n">
        <f aca="false">B15</f>
        <v>0.99999</v>
      </c>
      <c r="D15" s="59" t="n">
        <f aca="false">1/(1-B15)</f>
        <v>100000.000000455</v>
      </c>
      <c r="E15" s="60" t="n">
        <f aca="false">B15/(1-B15)</f>
        <v>99999.0000004551</v>
      </c>
      <c r="F15" s="58" t="n">
        <f aca="false">4*B15*(1-B15)</f>
        <v>3.9999599999818E-005</v>
      </c>
      <c r="G15" s="59" t="n">
        <f aca="false">4*B15</f>
        <v>3.99996</v>
      </c>
      <c r="H15" s="61" t="n">
        <f aca="false">4*B15</f>
        <v>3.99996</v>
      </c>
      <c r="I15" s="58" t="n">
        <f aca="false">$N$2*C15</f>
        <v>11.99988</v>
      </c>
      <c r="J15" s="59" t="n">
        <f aca="false">$N$2*D15</f>
        <v>1200000.00000546</v>
      </c>
      <c r="K15" s="61" t="n">
        <f aca="false">$N$2*E15</f>
        <v>1199988.00000546</v>
      </c>
      <c r="L15" s="58" t="n">
        <f aca="false">1-B15</f>
        <v>9.99999999995449E-006</v>
      </c>
      <c r="M15" s="59" t="n">
        <f aca="false">27/4*B15*(1-B15)^2</f>
        <v>6.74993249993856E-010</v>
      </c>
      <c r="N15" s="61" t="n">
        <f aca="false">(1-B15)^2</f>
        <v>9.99999999990898E-011</v>
      </c>
    </row>
    <row r="16" customFormat="false" ht="15.75" hidden="false" customHeight="false" outlineLevel="0" collapsed="false"/>
  </sheetData>
  <mergeCells count="4">
    <mergeCell ref="C3:E3"/>
    <mergeCell ref="F3:H3"/>
    <mergeCell ref="I3:K3"/>
    <mergeCell ref="L3:N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2011-11-02T15:35:42Z</dcterms:created>
  <dc:creator>Albert Terheide</dc:creator>
  <dc:description/>
  <dc:language>en-CA</dc:language>
  <cp:lastModifiedBy/>
  <cp:lastPrinted>2011-11-14T19:41:25Z</cp:lastPrinted>
  <dcterms:modified xsi:type="dcterms:W3CDTF">2022-11-15T13:53:58Z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