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media/image7.png" ContentType="image/png"/>
  <Override PartName="/xl/media/image8.png" ContentType="image/png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_rels/drawing3.xml.rels" ContentType="application/vnd.openxmlformats-package.relationships+xml"/>
  <Override PartName="/xl/drawings/_rels/drawing2.xml.rels" ContentType="application/vnd.openxmlformats-package.relationships+xml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Results" sheetId="1" state="visible" r:id="rId2"/>
    <sheet name="Graphs" sheetId="2" state="visible" r:id="rId3"/>
    <sheet name="Model Predictions" sheetId="3" state="visible" r:id="rId4"/>
  </sheets>
  <definedNames>
    <definedName function="false" hidden="false" localSheetId="1" name="_xlnm.Print_Area" vbProcedure="false">Graphs!$A$1:$J$35</definedName>
    <definedName function="false" hidden="false" localSheetId="0" name="_xlnm.Print_Area" vbProcedure="false">Results!$B$1:$S$37,Results!$B$39:$S$61</definedName>
    <definedName function="false" hidden="false" localSheetId="0" name="_xlnm.Print_Area_0" vbProcedure="false">Results!$B$1:$S$49,Results!$U$1:$AO$49,Results!$B$51:$S$82</definedName>
    <definedName function="false" hidden="false" localSheetId="0" name="_xlnm.Print_Area_0_0" vbProcedure="false">Results!$B$1:$S$37</definedName>
    <definedName function="false" hidden="false" localSheetId="0" name="_xlnm.Print_Area_0_0_0" vbProcedure="false">Results!$A$1:$T$26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<sst xmlns="http://schemas.openxmlformats.org/spreadsheetml/2006/main" count="216" uniqueCount="81">
  <si>
    <t xml:space="preserve">ECE330 – Introduction to Power Engineering</t>
  </si>
  <si>
    <r>
      <rPr>
        <sz val="11"/>
        <rFont val="Arial"/>
        <family val="2"/>
        <charset val="1"/>
      </rPr>
      <t xml:space="preserve">Results – </t>
    </r>
    <r>
      <rPr>
        <i val="true"/>
        <sz val="11"/>
        <rFont val="Arial"/>
        <family val="2"/>
        <charset val="1"/>
      </rPr>
      <t xml:space="preserve">Lab 2: Transformers</t>
    </r>
  </si>
  <si>
    <t xml:space="preserve">Name</t>
  </si>
  <si>
    <t xml:space="preserve">CCID</t>
  </si>
  <si>
    <t xml:space="preserve">Student ID</t>
  </si>
  <si>
    <t xml:space="preserve">Short-circuit Test Results</t>
  </si>
  <si>
    <r>
      <rPr>
        <b val="true"/>
        <sz val="10"/>
        <rFont val="Arial"/>
        <family val="2"/>
        <charset val="1"/>
      </rPr>
      <t xml:space="preserve">~I</t>
    </r>
    <r>
      <rPr>
        <b val="true"/>
        <vertAlign val="subscript"/>
        <sz val="10"/>
        <rFont val="Arial"/>
        <family val="2"/>
        <charset val="1"/>
      </rPr>
      <t xml:space="preserve">2</t>
    </r>
  </si>
  <si>
    <r>
      <rPr>
        <b val="true"/>
        <sz val="10"/>
        <rFont val="Arial"/>
        <family val="2"/>
        <charset val="1"/>
      </rPr>
      <t xml:space="preserve">V</t>
    </r>
    <r>
      <rPr>
        <b val="true"/>
        <vertAlign val="subscript"/>
        <sz val="10"/>
        <rFont val="Arial"/>
        <family val="2"/>
        <charset val="1"/>
      </rPr>
      <t xml:space="preserve">1</t>
    </r>
  </si>
  <si>
    <r>
      <rPr>
        <b val="true"/>
        <sz val="10"/>
        <rFont val="Arial"/>
        <family val="2"/>
        <charset val="1"/>
      </rPr>
      <t xml:space="preserve">I</t>
    </r>
    <r>
      <rPr>
        <b val="true"/>
        <vertAlign val="subscript"/>
        <sz val="10"/>
        <rFont val="Arial"/>
        <family val="2"/>
        <charset val="1"/>
      </rPr>
      <t xml:space="preserve">1</t>
    </r>
  </si>
  <si>
    <r>
      <rPr>
        <b val="true"/>
        <sz val="10"/>
        <rFont val="Arial"/>
        <family val="2"/>
        <charset val="1"/>
      </rPr>
      <t xml:space="preserve">PF</t>
    </r>
    <r>
      <rPr>
        <b val="true"/>
        <vertAlign val="subscript"/>
        <sz val="10"/>
        <rFont val="Arial"/>
        <family val="2"/>
        <charset val="1"/>
      </rPr>
      <t xml:space="preserve">IN</t>
    </r>
  </si>
  <si>
    <r>
      <rPr>
        <b val="true"/>
        <sz val="10"/>
        <rFont val="Arial"/>
        <family val="2"/>
        <charset val="1"/>
      </rPr>
      <t xml:space="preserve">I</t>
    </r>
    <r>
      <rPr>
        <b val="true"/>
        <vertAlign val="subscript"/>
        <sz val="10"/>
        <rFont val="Arial"/>
        <family val="2"/>
        <charset val="1"/>
      </rPr>
      <t xml:space="preserve">2</t>
    </r>
  </si>
  <si>
    <t xml:space="preserve">Req</t>
  </si>
  <si>
    <t xml:space="preserve">Xeq</t>
  </si>
  <si>
    <t xml:space="preserve">Calculated Circuit Parameters</t>
  </si>
  <si>
    <t xml:space="preserve">(A)</t>
  </si>
  <si>
    <t xml:space="preserve">(V)</t>
  </si>
  <si>
    <t xml:space="preserve">(-)</t>
  </si>
  <si>
    <t xml:space="preserve">(Ω)</t>
  </si>
  <si>
    <t xml:space="preserve">Rc</t>
  </si>
  <si>
    <t xml:space="preserve">Xm</t>
  </si>
  <si>
    <t xml:space="preserve">a</t>
  </si>
  <si>
    <t xml:space="preserve">Open-circuit Test Results</t>
  </si>
  <si>
    <r>
      <rPr>
        <b val="true"/>
        <sz val="10"/>
        <rFont val="Arial"/>
        <family val="2"/>
        <charset val="1"/>
      </rPr>
      <t xml:space="preserve">~I</t>
    </r>
    <r>
      <rPr>
        <b val="true"/>
        <vertAlign val="subscript"/>
        <sz val="10"/>
        <rFont val="Arial"/>
        <family val="2"/>
        <charset val="1"/>
      </rPr>
      <t xml:space="preserve">1</t>
    </r>
  </si>
  <si>
    <r>
      <rPr>
        <b val="true"/>
        <sz val="10"/>
        <rFont val="Arial"/>
        <family val="2"/>
        <charset val="1"/>
      </rPr>
      <t xml:space="preserve">V</t>
    </r>
    <r>
      <rPr>
        <b val="true"/>
        <vertAlign val="subscript"/>
        <sz val="10"/>
        <rFont val="Arial"/>
        <family val="2"/>
        <charset val="1"/>
      </rPr>
      <t xml:space="preserve">2</t>
    </r>
  </si>
  <si>
    <t xml:space="preserve">MAX</t>
  </si>
  <si>
    <t xml:space="preserve">Measured</t>
  </si>
  <si>
    <t xml:space="preserve">Resistive Load Test Results (Measured)</t>
  </si>
  <si>
    <t xml:space="preserve">Calculations</t>
  </si>
  <si>
    <t xml:space="preserve">Switches</t>
  </si>
  <si>
    <t xml:space="preserve">R</t>
  </si>
  <si>
    <r>
      <rPr>
        <b val="true"/>
        <sz val="10"/>
        <rFont val="Arial"/>
        <family val="2"/>
        <charset val="1"/>
      </rPr>
      <t xml:space="preserve">P</t>
    </r>
    <r>
      <rPr>
        <b val="true"/>
        <vertAlign val="subscript"/>
        <sz val="10"/>
        <rFont val="Arial"/>
        <family val="2"/>
        <charset val="1"/>
      </rPr>
      <t xml:space="preserve">IN</t>
    </r>
  </si>
  <si>
    <r>
      <rPr>
        <b val="true"/>
        <sz val="10"/>
        <rFont val="Arial"/>
        <family val="2"/>
        <charset val="1"/>
      </rPr>
      <t xml:space="preserve">S</t>
    </r>
    <r>
      <rPr>
        <b val="true"/>
        <vertAlign val="subscript"/>
        <sz val="10"/>
        <rFont val="Arial"/>
        <family val="2"/>
        <charset val="1"/>
      </rPr>
      <t xml:space="preserve">IN</t>
    </r>
  </si>
  <si>
    <r>
      <rPr>
        <b val="true"/>
        <sz val="10"/>
        <rFont val="Arial"/>
        <family val="2"/>
        <charset val="1"/>
      </rPr>
      <t xml:space="preserve">PF</t>
    </r>
    <r>
      <rPr>
        <b val="true"/>
        <vertAlign val="subscript"/>
        <sz val="10"/>
        <rFont val="Arial"/>
        <family val="2"/>
        <charset val="1"/>
      </rPr>
      <t xml:space="preserve">OUT</t>
    </r>
  </si>
  <si>
    <r>
      <rPr>
        <b val="true"/>
        <sz val="10"/>
        <rFont val="Arial"/>
        <family val="2"/>
        <charset val="1"/>
      </rPr>
      <t xml:space="preserve">P</t>
    </r>
    <r>
      <rPr>
        <b val="true"/>
        <vertAlign val="subscript"/>
        <sz val="10"/>
        <rFont val="Arial"/>
        <family val="2"/>
        <charset val="1"/>
      </rPr>
      <t xml:space="preserve">OUT</t>
    </r>
  </si>
  <si>
    <r>
      <rPr>
        <b val="true"/>
        <sz val="10"/>
        <rFont val="Arial"/>
        <family val="2"/>
        <charset val="1"/>
      </rPr>
      <t xml:space="preserve">S</t>
    </r>
    <r>
      <rPr>
        <b val="true"/>
        <vertAlign val="subscript"/>
        <sz val="10"/>
        <rFont val="Arial"/>
        <family val="2"/>
        <charset val="1"/>
      </rPr>
      <t xml:space="preserve">OUT</t>
    </r>
  </si>
  <si>
    <t xml:space="preserve">Efficiency</t>
  </si>
  <si>
    <t xml:space="preserve">VR</t>
  </si>
  <si>
    <r>
      <rPr>
        <b val="true"/>
        <sz val="10"/>
        <rFont val="Arial"/>
        <family val="2"/>
        <charset val="1"/>
      </rPr>
      <t xml:space="preserve">P</t>
    </r>
    <r>
      <rPr>
        <b val="true"/>
        <vertAlign val="subscript"/>
        <sz val="10"/>
        <rFont val="Arial"/>
        <family val="2"/>
        <charset val="1"/>
      </rPr>
      <t xml:space="preserve">Cu</t>
    </r>
  </si>
  <si>
    <r>
      <rPr>
        <b val="true"/>
        <sz val="10"/>
        <rFont val="Arial"/>
        <family val="2"/>
        <charset val="1"/>
      </rPr>
      <t xml:space="preserve">P</t>
    </r>
    <r>
      <rPr>
        <b val="true"/>
        <vertAlign val="subscript"/>
        <sz val="10"/>
        <rFont val="Arial"/>
        <family val="2"/>
        <charset val="1"/>
      </rPr>
      <t xml:space="preserve">fe</t>
    </r>
  </si>
  <si>
    <t xml:space="preserve">Losses</t>
  </si>
  <si>
    <t xml:space="preserve">(#)</t>
  </si>
  <si>
    <t xml:space="preserve">(W)</t>
  </si>
  <si>
    <t xml:space="preserve">(VA)</t>
  </si>
  <si>
    <t xml:space="preserve">(%)</t>
  </si>
  <si>
    <t xml:space="preserve">No-load</t>
  </si>
  <si>
    <t xml:space="preserve">Predicted</t>
  </si>
  <si>
    <t xml:space="preserve">Resistive Load Test Results (Predicted from Model) </t>
  </si>
  <si>
    <t xml:space="preserve">Z</t>
  </si>
  <si>
    <t xml:space="preserve">Three-phase Transformers – Delta-Wye</t>
  </si>
  <si>
    <r>
      <rPr>
        <b val="true"/>
        <sz val="10"/>
        <rFont val="Arial"/>
        <family val="0"/>
        <charset val="1"/>
      </rPr>
      <t xml:space="preserve">V</t>
    </r>
    <r>
      <rPr>
        <b val="true"/>
        <vertAlign val="subscript"/>
        <sz val="10"/>
        <rFont val="Arial"/>
        <family val="0"/>
        <charset val="1"/>
      </rPr>
      <t xml:space="preserve">OUT</t>
    </r>
    <r>
      <rPr>
        <b val="true"/>
        <vertAlign val="superscript"/>
        <sz val="10"/>
        <rFont val="Arial"/>
        <family val="0"/>
        <charset val="1"/>
      </rPr>
      <t xml:space="preserve">AB</t>
    </r>
  </si>
  <si>
    <r>
      <rPr>
        <b val="true"/>
        <sz val="10"/>
        <rFont val="Arial"/>
        <family val="0"/>
        <charset val="1"/>
      </rPr>
      <t xml:space="preserve">V</t>
    </r>
    <r>
      <rPr>
        <b val="true"/>
        <vertAlign val="subscript"/>
        <sz val="10"/>
        <rFont val="Arial"/>
        <family val="0"/>
        <charset val="1"/>
      </rPr>
      <t xml:space="preserve">OUT</t>
    </r>
    <r>
      <rPr>
        <b val="true"/>
        <vertAlign val="superscript"/>
        <sz val="10"/>
        <rFont val="Arial"/>
        <family val="0"/>
        <charset val="1"/>
      </rPr>
      <t xml:space="preserve">CB</t>
    </r>
  </si>
  <si>
    <r>
      <rPr>
        <b val="true"/>
        <sz val="10"/>
        <rFont val="Arial"/>
        <family val="0"/>
        <charset val="1"/>
      </rPr>
      <t xml:space="preserve">V</t>
    </r>
    <r>
      <rPr>
        <b val="true"/>
        <vertAlign val="subscript"/>
        <sz val="10"/>
        <rFont val="Arial"/>
        <family val="0"/>
        <charset val="1"/>
      </rPr>
      <t xml:space="preserve">OUT</t>
    </r>
    <r>
      <rPr>
        <b val="true"/>
        <vertAlign val="superscript"/>
        <sz val="10"/>
        <rFont val="Arial"/>
        <family val="0"/>
        <charset val="1"/>
      </rPr>
      <t xml:space="preserve">A</t>
    </r>
  </si>
  <si>
    <r>
      <rPr>
        <b val="true"/>
        <sz val="10"/>
        <rFont val="Arial"/>
        <family val="0"/>
        <charset val="1"/>
      </rPr>
      <t xml:space="preserve">V</t>
    </r>
    <r>
      <rPr>
        <b val="true"/>
        <vertAlign val="subscript"/>
        <sz val="10"/>
        <rFont val="Arial"/>
        <family val="0"/>
        <charset val="1"/>
      </rPr>
      <t xml:space="preserve">IN</t>
    </r>
    <r>
      <rPr>
        <b val="true"/>
        <vertAlign val="superscript"/>
        <sz val="10"/>
        <rFont val="Arial"/>
        <family val="0"/>
        <charset val="1"/>
      </rPr>
      <t xml:space="preserve">AB</t>
    </r>
  </si>
  <si>
    <t xml:space="preserve">PS</t>
  </si>
  <si>
    <r>
      <rPr>
        <b val="true"/>
        <sz val="10"/>
        <rFont val="Arial"/>
        <family val="0"/>
        <charset val="1"/>
      </rPr>
      <t xml:space="preserve">I</t>
    </r>
    <r>
      <rPr>
        <b val="true"/>
        <vertAlign val="subscript"/>
        <sz val="10"/>
        <rFont val="Arial"/>
        <family val="0"/>
        <charset val="1"/>
      </rPr>
      <t xml:space="preserve">OUT</t>
    </r>
    <r>
      <rPr>
        <b val="true"/>
        <vertAlign val="superscript"/>
        <sz val="10"/>
        <rFont val="Arial"/>
        <family val="0"/>
        <charset val="1"/>
      </rPr>
      <t xml:space="preserve">A</t>
    </r>
  </si>
  <si>
    <r>
      <rPr>
        <b val="true"/>
        <sz val="10"/>
        <rFont val="Arial"/>
        <family val="0"/>
        <charset val="1"/>
      </rPr>
      <t xml:space="preserve">I</t>
    </r>
    <r>
      <rPr>
        <b val="true"/>
        <vertAlign val="subscript"/>
        <sz val="10"/>
        <rFont val="Arial"/>
        <family val="0"/>
        <charset val="1"/>
      </rPr>
      <t xml:space="preserve">OUT</t>
    </r>
    <r>
      <rPr>
        <b val="true"/>
        <vertAlign val="superscript"/>
        <sz val="10"/>
        <rFont val="Arial"/>
        <family val="0"/>
        <charset val="1"/>
      </rPr>
      <t xml:space="preserve">C</t>
    </r>
  </si>
  <si>
    <r>
      <rPr>
        <b val="true"/>
        <sz val="10"/>
        <rFont val="Arial"/>
        <family val="0"/>
        <charset val="1"/>
      </rPr>
      <t xml:space="preserve">I</t>
    </r>
    <r>
      <rPr>
        <b val="true"/>
        <vertAlign val="subscript"/>
        <sz val="10"/>
        <rFont val="Arial"/>
        <family val="0"/>
        <charset val="1"/>
      </rPr>
      <t xml:space="preserve">WINDING</t>
    </r>
    <r>
      <rPr>
        <b val="true"/>
        <vertAlign val="superscript"/>
        <sz val="10"/>
        <rFont val="Arial"/>
        <family val="0"/>
        <charset val="1"/>
      </rPr>
      <t xml:space="preserve">A</t>
    </r>
  </si>
  <si>
    <r>
      <rPr>
        <b val="true"/>
        <sz val="10"/>
        <rFont val="Arial"/>
        <family val="0"/>
        <charset val="1"/>
      </rPr>
      <t xml:space="preserve">I</t>
    </r>
    <r>
      <rPr>
        <b val="true"/>
        <vertAlign val="subscript"/>
        <sz val="10"/>
        <rFont val="Arial"/>
        <family val="0"/>
        <charset val="1"/>
      </rPr>
      <t xml:space="preserve">IN</t>
    </r>
    <r>
      <rPr>
        <b val="true"/>
        <vertAlign val="superscript"/>
        <sz val="10"/>
        <rFont val="Arial"/>
        <family val="0"/>
        <charset val="1"/>
      </rPr>
      <t xml:space="preserve">A</t>
    </r>
  </si>
  <si>
    <r>
      <rPr>
        <b val="true"/>
        <sz val="10"/>
        <rFont val="Arial"/>
        <family val="0"/>
        <charset val="1"/>
      </rPr>
      <t xml:space="preserve">I</t>
    </r>
    <r>
      <rPr>
        <b val="true"/>
        <vertAlign val="subscript"/>
        <sz val="10"/>
        <rFont val="Arial"/>
        <family val="0"/>
        <charset val="1"/>
      </rPr>
      <t xml:space="preserve">OUT</t>
    </r>
    <r>
      <rPr>
        <b val="true"/>
        <vertAlign val="superscript"/>
        <sz val="10"/>
        <rFont val="Arial"/>
        <family val="0"/>
        <charset val="1"/>
      </rPr>
      <t xml:space="preserve">B</t>
    </r>
  </si>
  <si>
    <r>
      <rPr>
        <b val="true"/>
        <sz val="10"/>
        <rFont val="Arial"/>
        <family val="0"/>
        <charset val="1"/>
      </rPr>
      <t xml:space="preserve">P</t>
    </r>
    <r>
      <rPr>
        <b val="true"/>
        <vertAlign val="subscript"/>
        <sz val="10"/>
        <rFont val="Arial"/>
        <family val="0"/>
        <charset val="1"/>
      </rPr>
      <t xml:space="preserve">OUT</t>
    </r>
    <r>
      <rPr>
        <b val="true"/>
        <vertAlign val="superscript"/>
        <sz val="10"/>
        <rFont val="Arial"/>
        <family val="0"/>
        <charset val="1"/>
      </rPr>
      <t xml:space="preserve">(3~)</t>
    </r>
  </si>
  <si>
    <r>
      <rPr>
        <b val="true"/>
        <sz val="10"/>
        <rFont val="Arial"/>
        <family val="0"/>
        <charset val="1"/>
      </rPr>
      <t xml:space="preserve">P</t>
    </r>
    <r>
      <rPr>
        <b val="true"/>
        <vertAlign val="subscript"/>
        <sz val="10"/>
        <rFont val="Arial"/>
        <family val="0"/>
        <charset val="1"/>
      </rPr>
      <t xml:space="preserve">OUT</t>
    </r>
    <r>
      <rPr>
        <b val="true"/>
        <vertAlign val="superscript"/>
        <sz val="10"/>
        <rFont val="Arial"/>
        <family val="0"/>
        <charset val="1"/>
      </rPr>
      <t xml:space="preserve">(2W)</t>
    </r>
  </si>
  <si>
    <r>
      <rPr>
        <b val="true"/>
        <sz val="10"/>
        <rFont val="Arial"/>
        <family val="0"/>
        <charset val="1"/>
      </rPr>
      <t xml:space="preserve">PF</t>
    </r>
    <r>
      <rPr>
        <b val="true"/>
        <vertAlign val="subscript"/>
        <sz val="10"/>
        <rFont val="Arial"/>
        <family val="0"/>
        <charset val="1"/>
      </rPr>
      <t xml:space="preserve">OUT</t>
    </r>
  </si>
  <si>
    <r>
      <rPr>
        <b val="true"/>
        <sz val="10"/>
        <rFont val="Arial"/>
        <family val="0"/>
        <charset val="1"/>
      </rPr>
      <t xml:space="preserve">P</t>
    </r>
    <r>
      <rPr>
        <b val="true"/>
        <vertAlign val="subscript"/>
        <sz val="10"/>
        <rFont val="Arial"/>
        <family val="0"/>
        <charset val="1"/>
      </rPr>
      <t xml:space="preserve">IN</t>
    </r>
  </si>
  <si>
    <r>
      <rPr>
        <b val="true"/>
        <sz val="10"/>
        <rFont val="Arial"/>
        <family val="0"/>
        <charset val="1"/>
      </rPr>
      <t xml:space="preserve">Q</t>
    </r>
    <r>
      <rPr>
        <b val="true"/>
        <vertAlign val="subscript"/>
        <sz val="10"/>
        <rFont val="Arial"/>
        <family val="0"/>
        <charset val="1"/>
      </rPr>
      <t xml:space="preserve">IN</t>
    </r>
  </si>
  <si>
    <r>
      <rPr>
        <b val="true"/>
        <sz val="10"/>
        <rFont val="Arial"/>
        <family val="0"/>
        <charset val="1"/>
      </rPr>
      <t xml:space="preserve">S</t>
    </r>
    <r>
      <rPr>
        <b val="true"/>
        <vertAlign val="subscript"/>
        <sz val="10"/>
        <rFont val="Arial"/>
        <family val="0"/>
        <charset val="1"/>
      </rPr>
      <t xml:space="preserve">IN</t>
    </r>
  </si>
  <si>
    <r>
      <rPr>
        <b val="true"/>
        <sz val="10"/>
        <rFont val="Arial"/>
        <family val="0"/>
        <charset val="1"/>
      </rPr>
      <t xml:space="preserve">PF</t>
    </r>
    <r>
      <rPr>
        <b val="true"/>
        <vertAlign val="subscript"/>
        <sz val="10"/>
        <rFont val="Arial"/>
        <family val="0"/>
        <charset val="1"/>
      </rPr>
      <t xml:space="preserve">IN</t>
    </r>
  </si>
  <si>
    <t xml:space="preserve">(°)</t>
  </si>
  <si>
    <t xml:space="preserve">(Var)</t>
  </si>
  <si>
    <t xml:space="preserve">Input Parameters</t>
  </si>
  <si>
    <t xml:space="preserve">V1</t>
  </si>
  <si>
    <t xml:space="preserve">Req+Xeq</t>
  </si>
  <si>
    <t xml:space="preserve">Rc//Xm</t>
  </si>
  <si>
    <t xml:space="preserve">Model Calculations</t>
  </si>
  <si>
    <t xml:space="preserve">R’load</t>
  </si>
  <si>
    <t xml:space="preserve">Ztotal</t>
  </si>
  <si>
    <t xml:space="preserve">I1</t>
  </si>
  <si>
    <t xml:space="preserve">Im</t>
  </si>
  <si>
    <t xml:space="preserve">I’2</t>
  </si>
  <si>
    <t xml:space="preserve">I2</t>
  </si>
  <si>
    <t xml:space="preserve">open</t>
  </si>
  <si>
    <t xml:space="preserve">Resistive Load Test Results (Calculated)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</si>
</sst>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0.000"/>
    <numFmt numFmtId="166" formatCode="0"/>
    <numFmt numFmtId="167" formatCode="0.0"/>
    <numFmt numFmtId="168" formatCode="0.00"/>
    <numFmt numFmtId="169" formatCode="0.00%"/>
    <numFmt numFmtId="170" formatCode="General"/>
    <numFmt numFmtId="171" formatCode="0.00E+00"/>
  </numFmts>
  <fonts count="21">
    <font>
      <sz val="1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name val="Arial"/>
      <family val="2"/>
      <charset val="1"/>
    </font>
    <font>
      <sz val="11"/>
      <name val="Arial"/>
      <family val="2"/>
      <charset val="1"/>
    </font>
    <font>
      <i val="true"/>
      <sz val="11"/>
      <name val="Arial"/>
      <family val="2"/>
      <charset val="1"/>
    </font>
    <font>
      <b val="true"/>
      <sz val="9"/>
      <name val="Arial"/>
      <family val="0"/>
      <charset val="1"/>
    </font>
    <font>
      <sz val="9"/>
      <color rgb="FFC9211E"/>
      <name val="Arial"/>
      <family val="0"/>
      <charset val="1"/>
    </font>
    <font>
      <sz val="12"/>
      <name val="Arial"/>
      <family val="2"/>
      <charset val="1"/>
    </font>
    <font>
      <sz val="10"/>
      <name val="Arial"/>
      <family val="2"/>
      <charset val="1"/>
    </font>
    <font>
      <b val="true"/>
      <sz val="10"/>
      <name val="Arial"/>
      <family val="2"/>
      <charset val="1"/>
    </font>
    <font>
      <b val="true"/>
      <vertAlign val="subscript"/>
      <sz val="10"/>
      <name val="Arial"/>
      <family val="2"/>
      <charset val="1"/>
    </font>
    <font>
      <sz val="10"/>
      <color rgb="FFC9211E"/>
      <name val="Arial"/>
      <family val="0"/>
      <charset val="1"/>
    </font>
    <font>
      <b val="true"/>
      <sz val="10"/>
      <name val="Arial"/>
      <family val="0"/>
      <charset val="1"/>
    </font>
    <font>
      <b val="true"/>
      <vertAlign val="subscript"/>
      <sz val="10"/>
      <name val="Arial"/>
      <family val="0"/>
      <charset val="1"/>
    </font>
    <font>
      <b val="true"/>
      <vertAlign val="superscript"/>
      <sz val="10"/>
      <name val="Arial"/>
      <family val="0"/>
      <charset val="1"/>
    </font>
    <font>
      <sz val="14"/>
      <color rgb="FF595959"/>
      <name val="Calibri"/>
      <family val="2"/>
    </font>
    <font>
      <sz val="9"/>
      <color rgb="FF595959"/>
      <name val="Calibri"/>
      <family val="2"/>
    </font>
    <font>
      <sz val="10"/>
      <color rgb="FF595959"/>
      <name val="Calibri"/>
      <family val="2"/>
    </font>
    <font>
      <sz val="10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D9D9D9"/>
        <bgColor rgb="FFDDDDDD"/>
      </patternFill>
    </fill>
    <fill>
      <patternFill patternType="solid">
        <fgColor rgb="FFDDDDDD"/>
        <bgColor rgb="FFD9D9D9"/>
      </patternFill>
    </fill>
    <fill>
      <patternFill patternType="solid">
        <fgColor rgb="FFCCCCCC"/>
        <bgColor rgb="FFBFBFBF"/>
      </patternFill>
    </fill>
  </fills>
  <borders count="8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double"/>
      <right style="double"/>
      <top style="double"/>
      <bottom style="double"/>
      <diagonal/>
    </border>
    <border diagonalUp="false" diagonalDown="false">
      <left style="thin"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0" borderId="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2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2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2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3" fillId="0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6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0" fillId="2" borderId="6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center" textRotation="0" wrapText="false" indent="0" shrinkToFit="false"/>
      <protection locked="true" hidden="false"/>
    </xf>
    <xf numFmtId="167" fontId="11" fillId="2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4" fillId="3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13" fillId="0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13" fillId="0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3" fillId="0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6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2" borderId="6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0" fontId="0" fillId="3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3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3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0" fillId="3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11" fillId="2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3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14" fillId="4" borderId="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0" fillId="0" borderId="6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70" fontId="10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4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71" fontId="0" fillId="0" borderId="6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70" fontId="0" fillId="0" borderId="6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0" fillId="2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70" fontId="13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3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3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13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B8B8B"/>
      <rgbColor rgb="FF5B9BD5"/>
      <rgbColor rgb="FF993366"/>
      <rgbColor rgb="FFFFFFCC"/>
      <rgbColor rgb="FFCCFFFF"/>
      <rgbColor rgb="FF660066"/>
      <rgbColor rgb="FFFF8080"/>
      <rgbColor rgb="FF0066CC"/>
      <rgbColor rgb="FFCCCCC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DDDDD"/>
      <rgbColor rgb="FFFFFF99"/>
      <rgbColor rgb="FF99CCFF"/>
      <rgbColor rgb="FFFF99CC"/>
      <rgbColor rgb="FFCC99FF"/>
      <rgbColor rgb="FFD9D9D9"/>
      <rgbColor rgb="FF3366FF"/>
      <rgbColor rgb="FF33CCCC"/>
      <rgbColor rgb="FF99CC00"/>
      <rgbColor rgb="FFFFC000"/>
      <rgbColor rgb="FFFF9900"/>
      <rgbColor rgb="FFED7D31"/>
      <rgbColor rgb="FF595959"/>
      <rgbColor rgb="FFA5A5A5"/>
      <rgbColor rgb="FF003366"/>
      <rgbColor rgb="FF339966"/>
      <rgbColor rgb="FF003300"/>
      <rgbColor rgb="FF333300"/>
      <rgbColor rgb="FFC9211E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0" sz="1400" spc="-1" strike="noStrike">
                <a:solidFill>
                  <a:srgbClr val="595959"/>
                </a:solidFill>
                <a:latin typeface="Calibri"/>
              </a:defRPr>
            </a:pPr>
            <a:r>
              <a:rPr b="0" sz="1400" spc="-1" strike="noStrike">
                <a:solidFill>
                  <a:srgbClr val="595959"/>
                </a:solidFill>
                <a:latin typeface="Calibri"/>
              </a:rPr>
              <a:t>Voltage Regulation (VR)</a:t>
            </a:r>
          </a:p>
        </c:rich>
      </c:tx>
      <c:overlay val="0"/>
      <c:spPr>
        <a:noFill/>
        <a:ln w="0">
          <a:noFill/>
        </a:ln>
      </c:spPr>
    </c:title>
    <c:autoTitleDeleted val="0"/>
    <c:plotArea>
      <c:scatterChart>
        <c:scatterStyle val="lineMarker"/>
        <c:varyColors val="0"/>
        <c:ser>
          <c:idx val="0"/>
          <c:order val="0"/>
          <c:tx>
            <c:strRef>
              <c:f>Results!$N$26:$N$26</c:f>
              <c:strCache>
                <c:ptCount val="1"/>
                <c:pt idx="0">
                  <c:v>Measured</c:v>
                </c:pt>
              </c:strCache>
            </c:strRef>
          </c:tx>
          <c:spPr>
            <a:solidFill>
              <a:srgbClr val="5b9bd5"/>
            </a:solidFill>
            <a:ln w="19080">
              <a:solidFill>
                <a:srgbClr val="5b9bd5"/>
              </a:solidFill>
              <a:round/>
            </a:ln>
          </c:spPr>
          <c:marker>
            <c:symbol val="circle"/>
            <c:size val="5"/>
            <c:spPr>
              <a:solidFill>
                <a:srgbClr val="5b9bd5"/>
              </a:solidFill>
            </c:spPr>
          </c:marker>
          <c:dLbls>
            <c:txPr>
              <a:bodyPr wrap="squar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Calibri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Results!$H$30:$H$37</c:f>
              <c:numCache>
                <c:formatCode>General</c:formatCode>
                <c:ptCount val="8"/>
              </c:numCache>
            </c:numRef>
          </c:xVal>
          <c:yVal>
            <c:numRef>
              <c:f>Results!$P$30:$P$37</c:f>
              <c:numCache>
                <c:formatCode>General</c:formatCode>
                <c:ptCount val="8"/>
              </c:numCache>
            </c:numRef>
          </c:yVal>
          <c:smooth val="1"/>
        </c:ser>
        <c:ser>
          <c:idx val="1"/>
          <c:order val="1"/>
          <c:tx>
            <c:strRef>
              <c:f>Results!$N$38:$N$38</c:f>
              <c:strCache>
                <c:ptCount val="1"/>
                <c:pt idx="0">
                  <c:v>Predicted</c:v>
                </c:pt>
              </c:strCache>
            </c:strRef>
          </c:tx>
          <c:spPr>
            <a:solidFill>
              <a:srgbClr val="ed7d31"/>
            </a:solidFill>
            <a:ln cap="rnd" w="19080">
              <a:solidFill>
                <a:srgbClr val="ed7d31"/>
              </a:solidFill>
              <a:prstDash val="sysDot"/>
              <a:round/>
            </a:ln>
          </c:spPr>
          <c:marker>
            <c:symbol val="diamond"/>
            <c:size val="5"/>
            <c:spPr>
              <a:solidFill>
                <a:srgbClr val="ed7d31"/>
              </a:solidFill>
            </c:spPr>
          </c:marker>
          <c:dLbls>
            <c:txPr>
              <a:bodyPr wrap="squar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Calibri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Results!$H$42:$H$49</c:f>
              <c:numCache>
                <c:formatCode>General</c:formatCode>
                <c:ptCount val="8"/>
              </c:numCache>
            </c:numRef>
          </c:xVal>
          <c:yVal>
            <c:numRef>
              <c:f>Results!$P$42:$P$49</c:f>
              <c:numCache>
                <c:formatCode>General</c:formatCode>
                <c:ptCount val="8"/>
              </c:numCache>
            </c:numRef>
          </c:yVal>
          <c:smooth val="1"/>
        </c:ser>
        <c:axId val="39782304"/>
        <c:axId val="83710371"/>
      </c:scatterChart>
      <c:valAx>
        <c:axId val="39782304"/>
        <c:scaling>
          <c:orientation val="minMax"/>
        </c:scaling>
        <c:delete val="0"/>
        <c:axPos val="b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title>
          <c:tx>
            <c:rich>
              <a:bodyPr rot="0"/>
              <a:lstStyle/>
              <a:p>
                <a:pPr>
                  <a:defRPr b="0" sz="1000" spc="-1" strike="noStrike">
                    <a:solidFill>
                      <a:srgbClr val="595959"/>
                    </a:solidFill>
                    <a:latin typeface="Calibri"/>
                  </a:defRPr>
                </a:pPr>
                <a:r>
                  <a:rPr b="0" sz="1000" spc="-1" strike="noStrike">
                    <a:solidFill>
                      <a:srgbClr val="595959"/>
                    </a:solidFill>
                    <a:latin typeface="Calibri"/>
                  </a:rPr>
                  <a:t>Apparent Power (VA)</a:t>
                </a:r>
              </a:p>
            </c:rich>
          </c:tx>
          <c:overlay val="0"/>
          <c:spPr>
            <a:noFill/>
            <a:ln w="0">
              <a:noFill/>
            </a:ln>
          </c:spPr>
        </c:title>
        <c:numFmt formatCode="General" sourceLinked="0"/>
        <c:majorTickMark val="none"/>
        <c:minorTickMark val="none"/>
        <c:tickLblPos val="nextTo"/>
        <c:spPr>
          <a:ln w="9360">
            <a:solidFill>
              <a:srgbClr val="bfbfbf"/>
            </a:solidFill>
            <a:round/>
          </a:ln>
        </c:spPr>
        <c:txPr>
          <a:bodyPr/>
          <a:lstStyle/>
          <a:p>
            <a:pPr>
              <a:defRPr b="0" sz="900" spc="-1" strike="noStrike">
                <a:solidFill>
                  <a:srgbClr val="595959"/>
                </a:solidFill>
                <a:latin typeface="Calibri"/>
              </a:defRPr>
            </a:pPr>
          </a:p>
        </c:txPr>
        <c:crossAx val="83710371"/>
        <c:crosses val="autoZero"/>
        <c:crossBetween val="midCat"/>
      </c:valAx>
      <c:valAx>
        <c:axId val="83710371"/>
        <c:scaling>
          <c:orientation val="minMax"/>
        </c:scaling>
        <c:delete val="0"/>
        <c:axPos val="l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title>
          <c:tx>
            <c:rich>
              <a:bodyPr rot="-5400000"/>
              <a:lstStyle/>
              <a:p>
                <a:pPr>
                  <a:defRPr b="0" sz="1000" spc="-1" strike="noStrike">
                    <a:solidFill>
                      <a:srgbClr val="595959"/>
                    </a:solidFill>
                    <a:latin typeface="Calibri"/>
                  </a:defRPr>
                </a:pPr>
                <a:r>
                  <a:rPr b="0" sz="1000" spc="-1" strike="noStrike">
                    <a:solidFill>
                      <a:srgbClr val="595959"/>
                    </a:solidFill>
                    <a:latin typeface="Calibri"/>
                  </a:rPr>
                  <a:t>Voltage Regulation (%)</a:t>
                </a:r>
              </a:p>
            </c:rich>
          </c:tx>
          <c:overlay val="0"/>
          <c:spPr>
            <a:noFill/>
            <a:ln w="0">
              <a:noFill/>
            </a:ln>
          </c:spPr>
        </c:title>
        <c:numFmt formatCode="0.00%" sourceLinked="0"/>
        <c:majorTickMark val="none"/>
        <c:minorTickMark val="none"/>
        <c:tickLblPos val="nextTo"/>
        <c:spPr>
          <a:ln w="9360">
            <a:solidFill>
              <a:srgbClr val="bfbfbf"/>
            </a:solidFill>
            <a:round/>
          </a:ln>
        </c:spPr>
        <c:txPr>
          <a:bodyPr/>
          <a:lstStyle/>
          <a:p>
            <a:pPr>
              <a:defRPr b="0" sz="900" spc="-1" strike="noStrike">
                <a:solidFill>
                  <a:srgbClr val="595959"/>
                </a:solidFill>
                <a:latin typeface="Calibri"/>
              </a:defRPr>
            </a:pPr>
          </a:p>
        </c:txPr>
        <c:crossAx val="39782304"/>
        <c:crosses val="autoZero"/>
        <c:crossBetween val="midCat"/>
      </c:valAx>
      <c:spPr>
        <a:noFill/>
        <a:ln w="0">
          <a:noFill/>
        </a:ln>
      </c:spPr>
    </c:plotArea>
    <c:legend>
      <c:legendPos val="t"/>
      <c:overlay val="0"/>
      <c:spPr>
        <a:noFill/>
        <a:ln w="0">
          <a:noFill/>
        </a:ln>
      </c:spPr>
      <c:txPr>
        <a:bodyPr/>
        <a:lstStyle/>
        <a:p>
          <a:pPr>
            <a:defRPr b="0" sz="900" spc="-1" strike="noStrike">
              <a:solidFill>
                <a:srgbClr val="595959"/>
              </a:solidFill>
              <a:latin typeface="Calibri"/>
            </a:defRPr>
          </a:pPr>
        </a:p>
      </c:txPr>
    </c:legend>
    <c:plotVisOnly val="1"/>
    <c:dispBlanksAs val="gap"/>
  </c:chart>
  <c:spPr>
    <a:solidFill>
      <a:srgbClr val="ffffff"/>
    </a:solidFill>
    <a:ln w="9360">
      <a:solidFill>
        <a:srgbClr val="d9d9d9"/>
      </a:solidFill>
      <a:round/>
    </a:ln>
  </c:spPr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0" sz="1400" spc="-1" strike="noStrike">
                <a:solidFill>
                  <a:srgbClr val="595959"/>
                </a:solidFill>
                <a:latin typeface="Calibri"/>
              </a:defRPr>
            </a:pPr>
            <a:r>
              <a:rPr b="0" sz="1400" spc="-1" strike="noStrike">
                <a:solidFill>
                  <a:srgbClr val="595959"/>
                </a:solidFill>
                <a:latin typeface="Calibri"/>
              </a:rPr>
              <a:t>Loss Chart (R Load)</a:t>
            </a:r>
          </a:p>
        </c:rich>
      </c:tx>
      <c:overlay val="0"/>
      <c:spPr>
        <a:noFill/>
        <a:ln w="0">
          <a:noFill/>
        </a:ln>
      </c:spPr>
    </c:title>
    <c:autoTitleDeleted val="0"/>
    <c:plotArea>
      <c:barChart>
        <c:barDir val="col"/>
        <c:grouping val="clustered"/>
        <c:varyColors val="0"/>
        <c:ser>
          <c:idx val="0"/>
          <c:order val="0"/>
          <c:tx>
            <c:strRef>
              <c:f>Results!$R$40:$R$40</c:f>
              <c:strCache>
                <c:ptCount val="1"/>
                <c:pt idx="0">
                  <c:v>Pfe</c:v>
                </c:pt>
              </c:strCache>
            </c:strRef>
          </c:tx>
          <c:spPr>
            <a:pattFill prst="ltHorz">
              <a:fgClr>
                <a:srgbClr val="5b9bd5"/>
              </a:fgClr>
              <a:bgClr>
                <a:srgbClr val="ffffff"/>
              </a:bgClr>
            </a:pattFill>
            <a:ln w="0">
              <a:solidFill>
                <a:srgbClr val="5b9bd5"/>
              </a:solidFill>
            </a:ln>
          </c:spPr>
          <c:invertIfNegative val="0"/>
          <c:dLbls>
            <c:txPr>
              <a:bodyPr wrap="squar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Calibri"/>
                  </a:defRPr>
                </a:pPr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Results!$R$42:$R$49</c:f>
              <c:numCache>
                <c:formatCode>General</c:formatCode>
                <c:ptCount val="8"/>
              </c:numCache>
            </c:numRef>
          </c:val>
        </c:ser>
        <c:ser>
          <c:idx val="1"/>
          <c:order val="1"/>
          <c:tx>
            <c:strRef>
              <c:f>Results!$Q$40:$Q$40</c:f>
              <c:strCache>
                <c:ptCount val="1"/>
                <c:pt idx="0">
                  <c:v>PCu</c:v>
                </c:pt>
              </c:strCache>
            </c:strRef>
          </c:tx>
          <c:spPr>
            <a:pattFill prst="ltVert">
              <a:fgClr>
                <a:srgbClr val="ed7d31"/>
              </a:fgClr>
              <a:bgClr>
                <a:srgbClr val="ffffff"/>
              </a:bgClr>
            </a:pattFill>
            <a:ln w="0">
              <a:solidFill>
                <a:srgbClr val="ed7d31"/>
              </a:solidFill>
            </a:ln>
          </c:spPr>
          <c:invertIfNegative val="0"/>
          <c:dLbls>
            <c:txPr>
              <a:bodyPr wrap="squar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Calibri"/>
                  </a:defRPr>
                </a:pPr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Results!$Q$42:$Q$49</c:f>
              <c:numCache>
                <c:formatCode>General</c:formatCode>
                <c:ptCount val="8"/>
              </c:numCache>
            </c:numRef>
          </c:val>
        </c:ser>
        <c:ser>
          <c:idx val="2"/>
          <c:order val="2"/>
          <c:tx>
            <c:strRef>
              <c:f>Results!$N$38:$N$38</c:f>
              <c:strCache>
                <c:ptCount val="1"/>
                <c:pt idx="0">
                  <c:v>Predicted</c:v>
                </c:pt>
              </c:strCache>
            </c:strRef>
          </c:tx>
          <c:spPr>
            <a:pattFill prst="ltDnDiag">
              <a:fgClr>
                <a:srgbClr val="a5a5a5"/>
              </a:fgClr>
              <a:bgClr>
                <a:srgbClr val="ffffff"/>
              </a:bgClr>
            </a:pattFill>
            <a:ln w="0">
              <a:solidFill>
                <a:srgbClr val="a5a5a5"/>
              </a:solidFill>
            </a:ln>
          </c:spPr>
          <c:invertIfNegative val="0"/>
          <c:dLbls>
            <c:txPr>
              <a:bodyPr wrap="squar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Calibri"/>
                  </a:defRPr>
                </a:pPr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Results!$S$42:$S$49</c:f>
              <c:numCache>
                <c:formatCode>General</c:formatCode>
                <c:ptCount val="8"/>
              </c:numCache>
            </c:numRef>
          </c:val>
        </c:ser>
        <c:ser>
          <c:idx val="3"/>
          <c:order val="3"/>
          <c:tx>
            <c:strRef>
              <c:f>Results!$N$26:$N$26</c:f>
              <c:strCache>
                <c:ptCount val="1"/>
                <c:pt idx="0">
                  <c:v>Measured</c:v>
                </c:pt>
              </c:strCache>
            </c:strRef>
          </c:tx>
          <c:spPr>
            <a:solidFill>
              <a:srgbClr val="ffc000"/>
            </a:solidFill>
            <a:ln w="0">
              <a:noFill/>
            </a:ln>
          </c:spPr>
          <c:invertIfNegative val="0"/>
          <c:dLbls>
            <c:txPr>
              <a:bodyPr wrap="squar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Calibri"/>
                  </a:defRPr>
                </a:pPr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Results!$S$30:$S$37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gapWidth val="219"/>
        <c:overlap val="-27"/>
        <c:axId val="61263367"/>
        <c:axId val="6731940"/>
      </c:barChart>
      <c:catAx>
        <c:axId val="61263367"/>
        <c:scaling>
          <c:orientation val="minMax"/>
        </c:scaling>
        <c:delete val="1"/>
        <c:axPos val="b"/>
        <c:title>
          <c:tx>
            <c:rich>
              <a:bodyPr rot="0"/>
              <a:lstStyle/>
              <a:p>
                <a:pPr>
                  <a:defRPr b="0" sz="1000" spc="-1" strike="noStrike">
                    <a:solidFill>
                      <a:srgbClr val="595959"/>
                    </a:solidFill>
                    <a:latin typeface="Calibri"/>
                  </a:defRPr>
                </a:pPr>
                <a:r>
                  <a:rPr b="0" sz="1000" spc="-1" strike="noStrike">
                    <a:solidFill>
                      <a:srgbClr val="595959"/>
                    </a:solidFill>
                    <a:latin typeface="Calibri"/>
                  </a:rPr>
                  <a:t>Load Level (Steps)</a:t>
                </a:r>
              </a:p>
            </c:rich>
          </c:tx>
          <c:overlay val="0"/>
          <c:spPr>
            <a:noFill/>
            <a:ln w="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ln w="6480">
            <a:solidFill>
              <a:srgbClr val="8b8b8b"/>
            </a:solidFill>
            <a:round/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Calibri"/>
              </a:defRPr>
            </a:pPr>
          </a:p>
        </c:txPr>
        <c:crossAx val="6731940"/>
        <c:auto val="1"/>
        <c:lblAlgn val="ctr"/>
        <c:lblOffset val="100"/>
        <c:noMultiLvlLbl val="0"/>
      </c:catAx>
      <c:valAx>
        <c:axId val="6731940"/>
        <c:scaling>
          <c:orientation val="minMax"/>
        </c:scaling>
        <c:delete val="0"/>
        <c:axPos val="l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title>
          <c:tx>
            <c:rich>
              <a:bodyPr rot="-5400000"/>
              <a:lstStyle/>
              <a:p>
                <a:pPr>
                  <a:defRPr b="0" sz="1000" spc="-1" strike="noStrike">
                    <a:solidFill>
                      <a:srgbClr val="595959"/>
                    </a:solidFill>
                    <a:latin typeface="Calibri"/>
                  </a:defRPr>
                </a:pPr>
                <a:r>
                  <a:rPr b="0" sz="1000" spc="-1" strike="noStrike">
                    <a:solidFill>
                      <a:srgbClr val="595959"/>
                    </a:solidFill>
                    <a:latin typeface="Calibri"/>
                  </a:rPr>
                  <a:t>Power (W)</a:t>
                </a:r>
              </a:p>
            </c:rich>
          </c:tx>
          <c:overlay val="0"/>
          <c:spPr>
            <a:noFill/>
            <a:ln w="0">
              <a:noFill/>
            </a:ln>
          </c:spPr>
        </c:title>
        <c:numFmt formatCode="0.00" sourceLinked="0"/>
        <c:majorTickMark val="none"/>
        <c:minorTickMark val="none"/>
        <c:tickLblPos val="nextTo"/>
        <c:spPr>
          <a:ln w="6480">
            <a:noFill/>
          </a:ln>
        </c:spPr>
        <c:txPr>
          <a:bodyPr/>
          <a:lstStyle/>
          <a:p>
            <a:pPr>
              <a:defRPr b="0" sz="900" spc="-1" strike="noStrike">
                <a:solidFill>
                  <a:srgbClr val="595959"/>
                </a:solidFill>
                <a:latin typeface="Calibri"/>
              </a:defRPr>
            </a:pPr>
          </a:p>
        </c:txPr>
        <c:crossAx val="61263367"/>
        <c:crosses val="autoZero"/>
        <c:crossBetween val="between"/>
      </c:valAx>
      <c:spPr>
        <a:noFill/>
        <a:ln w="0">
          <a:noFill/>
        </a:ln>
      </c:spPr>
    </c:plotArea>
    <c:legend>
      <c:legendPos val="t"/>
      <c:overlay val="0"/>
      <c:spPr>
        <a:noFill/>
        <a:ln w="0">
          <a:noFill/>
        </a:ln>
      </c:spPr>
      <c:txPr>
        <a:bodyPr/>
        <a:lstStyle/>
        <a:p>
          <a:pPr>
            <a:defRPr b="0" sz="900" spc="-1" strike="noStrike">
              <a:solidFill>
                <a:srgbClr val="595959"/>
              </a:solidFill>
              <a:latin typeface="Calibri"/>
            </a:defRPr>
          </a:pPr>
        </a:p>
      </c:txPr>
    </c:legend>
    <c:plotVisOnly val="1"/>
    <c:dispBlanksAs val="gap"/>
  </c:chart>
  <c:spPr>
    <a:solidFill>
      <a:srgbClr val="ffffff"/>
    </a:solidFill>
    <a:ln w="9360">
      <a:solidFill>
        <a:srgbClr val="d9d9d9"/>
      </a:solidFill>
      <a:round/>
    </a:ln>
  </c:spPr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0" sz="1400" spc="-1" strike="noStrike">
                <a:solidFill>
                  <a:srgbClr val="595959"/>
                </a:solidFill>
                <a:latin typeface="Calibri"/>
              </a:defRPr>
            </a:pPr>
            <a:r>
              <a:rPr b="0" sz="1400" spc="-1" strike="noStrike">
                <a:solidFill>
                  <a:srgbClr val="595959"/>
                </a:solidFill>
                <a:latin typeface="Calibri"/>
              </a:rPr>
              <a:t>Saturation Curve</a:t>
            </a:r>
          </a:p>
        </c:rich>
      </c:tx>
      <c:overlay val="0"/>
      <c:spPr>
        <a:noFill/>
        <a:ln w="0">
          <a:noFill/>
        </a:ln>
      </c:spPr>
    </c:title>
    <c:autoTitleDeleted val="0"/>
    <c:plotArea>
      <c:scatterChart>
        <c:scatterStyle val="lineMarker"/>
        <c:varyColors val="0"/>
        <c:ser>
          <c:idx val="0"/>
          <c:order val="0"/>
          <c:tx>
            <c:strRef>
              <c:f>Results!$D$17:$D$17</c:f>
              <c:strCache>
                <c:ptCount val="1"/>
                <c:pt idx="0">
                  <c:v>V1</c:v>
                </c:pt>
              </c:strCache>
            </c:strRef>
          </c:tx>
          <c:spPr>
            <a:solidFill>
              <a:srgbClr val="5b9bd5"/>
            </a:solidFill>
            <a:ln w="19080">
              <a:solidFill>
                <a:srgbClr val="5b9bd5"/>
              </a:solidFill>
              <a:round/>
            </a:ln>
          </c:spPr>
          <c:marker>
            <c:symbol val="circle"/>
            <c:size val="5"/>
            <c:spPr>
              <a:solidFill>
                <a:srgbClr val="5b9bd5"/>
              </a:solidFill>
            </c:spPr>
          </c:marker>
          <c:dLbls>
            <c:txPr>
              <a:bodyPr wrap="squar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Calibri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Results!$E$19:$E$25</c:f>
              <c:numCache>
                <c:formatCode>General</c:formatCode>
                <c:ptCount val="7"/>
              </c:numCache>
            </c:numRef>
          </c:xVal>
          <c:yVal>
            <c:numRef>
              <c:f>Results!$D$19:$D$25</c:f>
              <c:numCache>
                <c:formatCode>General</c:formatCode>
                <c:ptCount val="7"/>
              </c:numCache>
            </c:numRef>
          </c:yVal>
          <c:smooth val="1"/>
        </c:ser>
        <c:ser>
          <c:idx val="1"/>
          <c:order val="1"/>
          <c:tx>
            <c:strRef>
              <c:f>Results!$G$17:$G$17</c:f>
              <c:strCache>
                <c:ptCount val="1"/>
                <c:pt idx="0">
                  <c:v>V2</c:v>
                </c:pt>
              </c:strCache>
            </c:strRef>
          </c:tx>
          <c:spPr>
            <a:solidFill>
              <a:srgbClr val="ed7d31"/>
            </a:solidFill>
            <a:ln cap="rnd" w="19080">
              <a:solidFill>
                <a:srgbClr val="ed7d31"/>
              </a:solidFill>
              <a:prstDash val="sysDot"/>
              <a:round/>
            </a:ln>
          </c:spPr>
          <c:marker>
            <c:symbol val="diamond"/>
            <c:size val="5"/>
            <c:spPr>
              <a:solidFill>
                <a:srgbClr val="ed7d31"/>
              </a:solidFill>
            </c:spPr>
          </c:marker>
          <c:dLbls>
            <c:txPr>
              <a:bodyPr wrap="squar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Calibri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Results!$E$19:$E$25</c:f>
              <c:numCache>
                <c:formatCode>General</c:formatCode>
                <c:ptCount val="7"/>
              </c:numCache>
            </c:numRef>
          </c:xVal>
          <c:yVal>
            <c:numRef>
              <c:f>Results!$G$19:$G$25</c:f>
              <c:numCache>
                <c:formatCode>General</c:formatCode>
                <c:ptCount val="7"/>
              </c:numCache>
            </c:numRef>
          </c:yVal>
          <c:smooth val="1"/>
        </c:ser>
        <c:axId val="12249913"/>
        <c:axId val="66646938"/>
      </c:scatterChart>
      <c:valAx>
        <c:axId val="12249913"/>
        <c:scaling>
          <c:orientation val="minMax"/>
        </c:scaling>
        <c:delete val="0"/>
        <c:axPos val="b"/>
        <c:title>
          <c:tx>
            <c:rich>
              <a:bodyPr rot="0"/>
              <a:lstStyle/>
              <a:p>
                <a:pPr>
                  <a:defRPr b="0" sz="1000" spc="-1" strike="noStrike">
                    <a:solidFill>
                      <a:srgbClr val="595959"/>
                    </a:solidFill>
                    <a:latin typeface="Calibri"/>
                  </a:defRPr>
                </a:pPr>
                <a:r>
                  <a:rPr b="0" sz="1000" spc="-1" strike="noStrike">
                    <a:solidFill>
                      <a:srgbClr val="595959"/>
                    </a:solidFill>
                    <a:latin typeface="Calibri"/>
                  </a:rPr>
                  <a:t>Current (A)</a:t>
                </a:r>
              </a:p>
            </c:rich>
          </c:tx>
          <c:overlay val="0"/>
          <c:spPr>
            <a:noFill/>
            <a:ln w="0">
              <a:noFill/>
            </a:ln>
          </c:spPr>
        </c:title>
        <c:numFmt formatCode="General" sourceLinked="0"/>
        <c:majorTickMark val="none"/>
        <c:minorTickMark val="none"/>
        <c:tickLblPos val="nextTo"/>
        <c:spPr>
          <a:ln w="9360">
            <a:solidFill>
              <a:srgbClr val="bfbfbf"/>
            </a:solidFill>
            <a:round/>
          </a:ln>
        </c:spPr>
        <c:txPr>
          <a:bodyPr/>
          <a:lstStyle/>
          <a:p>
            <a:pPr>
              <a:defRPr b="0" sz="900" spc="-1" strike="noStrike">
                <a:solidFill>
                  <a:srgbClr val="595959"/>
                </a:solidFill>
                <a:latin typeface="Calibri"/>
              </a:defRPr>
            </a:pPr>
          </a:p>
        </c:txPr>
        <c:crossAx val="66646938"/>
        <c:crosses val="autoZero"/>
        <c:crossBetween val="midCat"/>
      </c:valAx>
      <c:valAx>
        <c:axId val="66646938"/>
        <c:scaling>
          <c:orientation val="minMax"/>
        </c:scaling>
        <c:delete val="0"/>
        <c:axPos val="l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title>
          <c:tx>
            <c:rich>
              <a:bodyPr rot="-5400000"/>
              <a:lstStyle/>
              <a:p>
                <a:pPr>
                  <a:defRPr b="0" sz="1000" spc="-1" strike="noStrike">
                    <a:solidFill>
                      <a:srgbClr val="595959"/>
                    </a:solidFill>
                    <a:latin typeface="Calibri"/>
                  </a:defRPr>
                </a:pPr>
                <a:r>
                  <a:rPr b="0" sz="1000" spc="-1" strike="noStrike">
                    <a:solidFill>
                      <a:srgbClr val="595959"/>
                    </a:solidFill>
                    <a:latin typeface="Calibri"/>
                  </a:rPr>
                  <a:t>Voltage (V)</a:t>
                </a:r>
              </a:p>
            </c:rich>
          </c:tx>
          <c:overlay val="0"/>
          <c:spPr>
            <a:noFill/>
            <a:ln w="0">
              <a:noFill/>
            </a:ln>
          </c:spPr>
        </c:title>
        <c:numFmt formatCode="General" sourceLinked="0"/>
        <c:majorTickMark val="none"/>
        <c:minorTickMark val="none"/>
        <c:tickLblPos val="nextTo"/>
        <c:spPr>
          <a:ln w="9360">
            <a:solidFill>
              <a:srgbClr val="bfbfbf"/>
            </a:solidFill>
            <a:round/>
          </a:ln>
        </c:spPr>
        <c:txPr>
          <a:bodyPr/>
          <a:lstStyle/>
          <a:p>
            <a:pPr>
              <a:defRPr b="0" sz="900" spc="-1" strike="noStrike">
                <a:solidFill>
                  <a:srgbClr val="595959"/>
                </a:solidFill>
                <a:latin typeface="Calibri"/>
              </a:defRPr>
            </a:pPr>
          </a:p>
        </c:txPr>
        <c:crossAx val="12249913"/>
        <c:crosses val="autoZero"/>
        <c:crossBetween val="midCat"/>
      </c:valAx>
      <c:spPr>
        <a:noFill/>
        <a:ln w="0">
          <a:noFill/>
        </a:ln>
      </c:spPr>
    </c:plotArea>
    <c:legend>
      <c:legendPos val="t"/>
      <c:overlay val="0"/>
      <c:spPr>
        <a:noFill/>
        <a:ln w="0">
          <a:noFill/>
        </a:ln>
      </c:spPr>
      <c:txPr>
        <a:bodyPr/>
        <a:lstStyle/>
        <a:p>
          <a:pPr>
            <a:defRPr b="0" sz="900" spc="-1" strike="noStrike">
              <a:solidFill>
                <a:srgbClr val="595959"/>
              </a:solidFill>
              <a:latin typeface="Calibri"/>
            </a:defRPr>
          </a:pPr>
        </a:p>
      </c:txPr>
    </c:legend>
    <c:plotVisOnly val="1"/>
    <c:dispBlanksAs val="gap"/>
  </c:chart>
  <c:spPr>
    <a:solidFill>
      <a:srgbClr val="ffffff"/>
    </a:solidFill>
    <a:ln w="9360">
      <a:solidFill>
        <a:srgbClr val="d9d9d9"/>
      </a:solidFill>
      <a:round/>
    </a:ln>
  </c:spPr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0" sz="1400" spc="-1" strike="noStrike">
                <a:solidFill>
                  <a:srgbClr val="595959"/>
                </a:solidFill>
                <a:latin typeface="Calibri"/>
              </a:defRPr>
            </a:pPr>
            <a:r>
              <a:rPr b="0" sz="1400" spc="-1" strike="noStrike">
                <a:solidFill>
                  <a:srgbClr val="595959"/>
                </a:solidFill>
                <a:latin typeface="Calibri"/>
              </a:rPr>
              <a:t>Efficiency</a:t>
            </a:r>
          </a:p>
        </c:rich>
      </c:tx>
      <c:overlay val="0"/>
      <c:spPr>
        <a:noFill/>
        <a:ln w="0">
          <a:noFill/>
        </a:ln>
      </c:spPr>
    </c:title>
    <c:autoTitleDeleted val="0"/>
    <c:plotArea>
      <c:scatterChart>
        <c:scatterStyle val="lineMarker"/>
        <c:varyColors val="0"/>
        <c:ser>
          <c:idx val="0"/>
          <c:order val="0"/>
          <c:tx>
            <c:strRef>
              <c:f>Results!$N$26:$N$26</c:f>
              <c:strCache>
                <c:ptCount val="1"/>
                <c:pt idx="0">
                  <c:v>Measured</c:v>
                </c:pt>
              </c:strCache>
            </c:strRef>
          </c:tx>
          <c:spPr>
            <a:solidFill>
              <a:srgbClr val="5b9bd5"/>
            </a:solidFill>
            <a:ln w="19080">
              <a:solidFill>
                <a:srgbClr val="5b9bd5"/>
              </a:solidFill>
              <a:round/>
            </a:ln>
          </c:spPr>
          <c:marker>
            <c:symbol val="circle"/>
            <c:size val="5"/>
            <c:spPr>
              <a:solidFill>
                <a:srgbClr val="5b9bd5"/>
              </a:solidFill>
            </c:spPr>
          </c:marker>
          <c:dLbls>
            <c:txPr>
              <a:bodyPr wrap="squar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Calibri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Results!$H$30:$H$37</c:f>
              <c:numCache>
                <c:formatCode>General</c:formatCode>
                <c:ptCount val="8"/>
              </c:numCache>
            </c:numRef>
          </c:xVal>
          <c:yVal>
            <c:numRef>
              <c:f>Results!$N$30:$N$37</c:f>
              <c:numCache>
                <c:formatCode>General</c:formatCode>
                <c:ptCount val="8"/>
              </c:numCache>
            </c:numRef>
          </c:yVal>
          <c:smooth val="1"/>
        </c:ser>
        <c:ser>
          <c:idx val="1"/>
          <c:order val="1"/>
          <c:tx>
            <c:strRef>
              <c:f>Results!$N$38:$N$38</c:f>
              <c:strCache>
                <c:ptCount val="1"/>
                <c:pt idx="0">
                  <c:v>Predicted</c:v>
                </c:pt>
              </c:strCache>
            </c:strRef>
          </c:tx>
          <c:spPr>
            <a:solidFill>
              <a:srgbClr val="ed7d31"/>
            </a:solidFill>
            <a:ln cap="rnd" w="19080">
              <a:solidFill>
                <a:srgbClr val="ed7d31"/>
              </a:solidFill>
              <a:prstDash val="sysDot"/>
              <a:round/>
            </a:ln>
          </c:spPr>
          <c:marker>
            <c:symbol val="diamond"/>
            <c:size val="5"/>
            <c:spPr>
              <a:solidFill>
                <a:srgbClr val="ed7d31"/>
              </a:solidFill>
            </c:spPr>
          </c:marker>
          <c:dLbls>
            <c:txPr>
              <a:bodyPr wrap="squar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Calibri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Results!$H$42:$H$49</c:f>
              <c:numCache>
                <c:formatCode>General</c:formatCode>
                <c:ptCount val="8"/>
              </c:numCache>
            </c:numRef>
          </c:xVal>
          <c:yVal>
            <c:numRef>
              <c:f>Results!$N$42:$N$49</c:f>
              <c:numCache>
                <c:formatCode>General</c:formatCode>
                <c:ptCount val="8"/>
              </c:numCache>
            </c:numRef>
          </c:yVal>
          <c:smooth val="1"/>
        </c:ser>
        <c:axId val="56963374"/>
        <c:axId val="8401016"/>
      </c:scatterChart>
      <c:valAx>
        <c:axId val="56963374"/>
        <c:scaling>
          <c:orientation val="minMax"/>
        </c:scaling>
        <c:delete val="0"/>
        <c:axPos val="b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title>
          <c:tx>
            <c:rich>
              <a:bodyPr rot="0"/>
              <a:lstStyle/>
              <a:p>
                <a:pPr>
                  <a:defRPr b="0" sz="1000" spc="-1" strike="noStrike">
                    <a:solidFill>
                      <a:srgbClr val="595959"/>
                    </a:solidFill>
                    <a:latin typeface="Calibri"/>
                  </a:defRPr>
                </a:pPr>
                <a:r>
                  <a:rPr b="0" sz="1000" spc="-1" strike="noStrike">
                    <a:solidFill>
                      <a:srgbClr val="595959"/>
                    </a:solidFill>
                    <a:latin typeface="Calibri"/>
                  </a:rPr>
                  <a:t>Apparent Power (VA)</a:t>
                </a:r>
              </a:p>
            </c:rich>
          </c:tx>
          <c:overlay val="0"/>
          <c:spPr>
            <a:noFill/>
            <a:ln w="0">
              <a:noFill/>
            </a:ln>
          </c:spPr>
        </c:title>
        <c:numFmt formatCode="General" sourceLinked="0"/>
        <c:majorTickMark val="none"/>
        <c:minorTickMark val="none"/>
        <c:tickLblPos val="nextTo"/>
        <c:spPr>
          <a:ln w="9360">
            <a:solidFill>
              <a:srgbClr val="bfbfbf"/>
            </a:solidFill>
            <a:round/>
          </a:ln>
        </c:spPr>
        <c:txPr>
          <a:bodyPr/>
          <a:lstStyle/>
          <a:p>
            <a:pPr>
              <a:defRPr b="0" sz="900" spc="-1" strike="noStrike">
                <a:solidFill>
                  <a:srgbClr val="595959"/>
                </a:solidFill>
                <a:latin typeface="Calibri"/>
              </a:defRPr>
            </a:pPr>
          </a:p>
        </c:txPr>
        <c:crossAx val="8401016"/>
        <c:crosses val="autoZero"/>
        <c:crossBetween val="midCat"/>
      </c:valAx>
      <c:valAx>
        <c:axId val="8401016"/>
        <c:scaling>
          <c:orientation val="minMax"/>
        </c:scaling>
        <c:delete val="0"/>
        <c:axPos val="l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title>
          <c:tx>
            <c:rich>
              <a:bodyPr rot="-5400000"/>
              <a:lstStyle/>
              <a:p>
                <a:pPr>
                  <a:defRPr b="0" sz="1000" spc="-1" strike="noStrike">
                    <a:solidFill>
                      <a:srgbClr val="595959"/>
                    </a:solidFill>
                    <a:latin typeface="Calibri"/>
                  </a:defRPr>
                </a:pPr>
                <a:r>
                  <a:rPr b="0" sz="1000" spc="-1" strike="noStrike">
                    <a:solidFill>
                      <a:srgbClr val="595959"/>
                    </a:solidFill>
                    <a:latin typeface="Calibri"/>
                  </a:rPr>
                  <a:t>Efficiency (%)</a:t>
                </a:r>
              </a:p>
            </c:rich>
          </c:tx>
          <c:overlay val="0"/>
          <c:spPr>
            <a:noFill/>
            <a:ln w="0">
              <a:noFill/>
            </a:ln>
          </c:spPr>
        </c:title>
        <c:numFmt formatCode="General" sourceLinked="0"/>
        <c:majorTickMark val="none"/>
        <c:minorTickMark val="none"/>
        <c:tickLblPos val="nextTo"/>
        <c:spPr>
          <a:ln w="9360">
            <a:solidFill>
              <a:srgbClr val="bfbfbf"/>
            </a:solidFill>
            <a:round/>
          </a:ln>
        </c:spPr>
        <c:txPr>
          <a:bodyPr/>
          <a:lstStyle/>
          <a:p>
            <a:pPr>
              <a:defRPr b="0" sz="900" spc="-1" strike="noStrike">
                <a:solidFill>
                  <a:srgbClr val="595959"/>
                </a:solidFill>
                <a:latin typeface="Calibri"/>
              </a:defRPr>
            </a:pPr>
          </a:p>
        </c:txPr>
        <c:crossAx val="56963374"/>
        <c:crosses val="autoZero"/>
        <c:crossBetween val="midCat"/>
      </c:valAx>
      <c:spPr>
        <a:noFill/>
        <a:ln w="0">
          <a:noFill/>
        </a:ln>
      </c:spPr>
    </c:plotArea>
    <c:legend>
      <c:legendPos val="t"/>
      <c:overlay val="0"/>
      <c:spPr>
        <a:noFill/>
        <a:ln w="0">
          <a:noFill/>
        </a:ln>
      </c:spPr>
      <c:txPr>
        <a:bodyPr/>
        <a:lstStyle/>
        <a:p>
          <a:pPr>
            <a:defRPr b="0" sz="900" spc="-1" strike="noStrike">
              <a:solidFill>
                <a:srgbClr val="595959"/>
              </a:solidFill>
              <a:latin typeface="Calibri"/>
            </a:defRPr>
          </a:pPr>
        </a:p>
      </c:txPr>
    </c:legend>
    <c:plotVisOnly val="1"/>
    <c:dispBlanksAs val="gap"/>
  </c:chart>
  <c:spPr>
    <a:solidFill>
      <a:srgbClr val="ffffff"/>
    </a:solidFill>
    <a:ln w="9360">
      <a:solidFill>
        <a:srgbClr val="d9d9d9"/>
      </a:solidFill>
      <a:round/>
    </a:ln>
  </c:spPr>
</c:chartSpace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7.pn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chart" Target="../charts/chart13.xml"/><Relationship Id="rId2" Type="http://schemas.openxmlformats.org/officeDocument/2006/relationships/chart" Target="../charts/chart14.xml"/><Relationship Id="rId3" Type="http://schemas.openxmlformats.org/officeDocument/2006/relationships/chart" Target="../charts/chart15.xml"/><Relationship Id="rId4" Type="http://schemas.openxmlformats.org/officeDocument/2006/relationships/chart" Target="../charts/chart16.xml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image" Target="../media/image8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11</xdr:col>
      <xdr:colOff>127800</xdr:colOff>
      <xdr:row>11</xdr:row>
      <xdr:rowOff>108360</xdr:rowOff>
    </xdr:from>
    <xdr:to>
      <xdr:col>17</xdr:col>
      <xdr:colOff>654480</xdr:colOff>
      <xdr:row>23</xdr:row>
      <xdr:rowOff>4680</xdr:rowOff>
    </xdr:to>
    <xdr:pic>
      <xdr:nvPicPr>
        <xdr:cNvPr id="0" name="Image 1" descr=""/>
        <xdr:cNvPicPr/>
      </xdr:nvPicPr>
      <xdr:blipFill>
        <a:blip r:embed="rId1"/>
        <a:stretch/>
      </xdr:blipFill>
      <xdr:spPr>
        <a:xfrm>
          <a:off x="7043040" y="2608920"/>
          <a:ext cx="4603320" cy="26244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18</xdr:row>
      <xdr:rowOff>0</xdr:rowOff>
    </xdr:from>
    <xdr:to>
      <xdr:col>4</xdr:col>
      <xdr:colOff>707040</xdr:colOff>
      <xdr:row>33</xdr:row>
      <xdr:rowOff>79920</xdr:rowOff>
    </xdr:to>
    <xdr:graphicFrame>
      <xdr:nvGraphicFramePr>
        <xdr:cNvPr id="1" name="Chart 4_0"/>
        <xdr:cNvGraphicFramePr/>
      </xdr:nvGraphicFramePr>
      <xdr:xfrm>
        <a:off x="0" y="2926080"/>
        <a:ext cx="3983760" cy="25182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5</xdr:col>
      <xdr:colOff>360</xdr:colOff>
      <xdr:row>18</xdr:row>
      <xdr:rowOff>0</xdr:rowOff>
    </xdr:from>
    <xdr:to>
      <xdr:col>9</xdr:col>
      <xdr:colOff>707040</xdr:colOff>
      <xdr:row>33</xdr:row>
      <xdr:rowOff>79920</xdr:rowOff>
    </xdr:to>
    <xdr:graphicFrame>
      <xdr:nvGraphicFramePr>
        <xdr:cNvPr id="2" name="Chart 3_0"/>
        <xdr:cNvGraphicFramePr/>
      </xdr:nvGraphicFramePr>
      <xdr:xfrm>
        <a:off x="4096080" y="2926080"/>
        <a:ext cx="3983400" cy="25182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1</xdr:row>
      <xdr:rowOff>360</xdr:rowOff>
    </xdr:from>
    <xdr:to>
      <xdr:col>4</xdr:col>
      <xdr:colOff>707040</xdr:colOff>
      <xdr:row>16</xdr:row>
      <xdr:rowOff>80280</xdr:rowOff>
    </xdr:to>
    <xdr:graphicFrame>
      <xdr:nvGraphicFramePr>
        <xdr:cNvPr id="3" name="Chart 1"/>
        <xdr:cNvGraphicFramePr/>
      </xdr:nvGraphicFramePr>
      <xdr:xfrm>
        <a:off x="0" y="163080"/>
        <a:ext cx="3983760" cy="25182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5</xdr:col>
      <xdr:colOff>360</xdr:colOff>
      <xdr:row>1</xdr:row>
      <xdr:rowOff>360</xdr:rowOff>
    </xdr:from>
    <xdr:to>
      <xdr:col>9</xdr:col>
      <xdr:colOff>707040</xdr:colOff>
      <xdr:row>16</xdr:row>
      <xdr:rowOff>80280</xdr:rowOff>
    </xdr:to>
    <xdr:graphicFrame>
      <xdr:nvGraphicFramePr>
        <xdr:cNvPr id="4" name="Chart 5_0"/>
        <xdr:cNvGraphicFramePr/>
      </xdr:nvGraphicFramePr>
      <xdr:xfrm>
        <a:off x="4096080" y="163080"/>
        <a:ext cx="3983400" cy="25182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9</xdr:col>
      <xdr:colOff>624600</xdr:colOff>
      <xdr:row>2</xdr:row>
      <xdr:rowOff>76680</xdr:rowOff>
    </xdr:from>
    <xdr:to>
      <xdr:col>16</xdr:col>
      <xdr:colOff>64800</xdr:colOff>
      <xdr:row>18</xdr:row>
      <xdr:rowOff>72360</xdr:rowOff>
    </xdr:to>
    <xdr:pic>
      <xdr:nvPicPr>
        <xdr:cNvPr id="5" name="Image 2" descr=""/>
        <xdr:cNvPicPr/>
      </xdr:nvPicPr>
      <xdr:blipFill>
        <a:blip r:embed="rId1"/>
        <a:stretch/>
      </xdr:blipFill>
      <xdr:spPr>
        <a:xfrm>
          <a:off x="8025480" y="429840"/>
          <a:ext cx="4599000" cy="262440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3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1:S61"/>
  <sheetViews>
    <sheetView showFormulas="false" showGridLines="true" showRowColHeaders="true" showZeros="true" rightToLeft="false" tabSelected="true" showOutlineSymbols="true" defaultGridColor="true" view="pageBreakPreview" topLeftCell="A1" colorId="64" zoomScale="100" zoomScaleNormal="100" zoomScalePageLayoutView="100" workbookViewId="0">
      <selection pane="topLeft" activeCell="C3" activeCellId="0" sqref="C3"/>
    </sheetView>
  </sheetViews>
  <sheetFormatPr defaultColWidth="8.6796875" defaultRowHeight="12.8" zeroHeight="false" outlineLevelRow="0" outlineLevelCol="0"/>
  <cols>
    <col collapsed="false" customWidth="true" hidden="false" outlineLevel="0" max="1" min="1" style="1" width="1.71"/>
    <col collapsed="false" customWidth="true" hidden="false" outlineLevel="0" max="19" min="2" style="1" width="9.63"/>
    <col collapsed="false" customWidth="true" hidden="false" outlineLevel="0" max="20" min="20" style="1" width="1.85"/>
    <col collapsed="false" customWidth="true" hidden="false" outlineLevel="0" max="24" min="21" style="1" width="8.86"/>
    <col collapsed="false" customWidth="false" hidden="false" outlineLevel="0" max="25" min="25" style="1" width="8.67"/>
    <col collapsed="false" customWidth="true" hidden="false" outlineLevel="0" max="38" min="26" style="1" width="8.86"/>
    <col collapsed="false" customWidth="false" hidden="false" outlineLevel="0" max="1024" min="39" style="1" width="8.67"/>
  </cols>
  <sheetData>
    <row r="1" customFormat="false" ht="17.9" hidden="false" customHeight="true" outlineLevel="0" collapsed="false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customFormat="false" ht="17.9" hidden="false" customHeight="true" outlineLevel="0" collapsed="false">
      <c r="B2" s="3" t="s">
        <v>1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customFormat="false" ht="17.9" hidden="false" customHeight="true" outlineLevel="0" collapsed="false">
      <c r="B3" s="4" t="s">
        <v>2</v>
      </c>
      <c r="C3" s="5"/>
      <c r="D3" s="5"/>
      <c r="E3" s="5"/>
      <c r="F3" s="5"/>
      <c r="G3" s="5"/>
      <c r="P3" s="4" t="s">
        <v>3</v>
      </c>
      <c r="Q3" s="5"/>
      <c r="R3" s="4" t="s">
        <v>4</v>
      </c>
      <c r="S3" s="5"/>
    </row>
    <row r="4" customFormat="false" ht="17.9" hidden="false" customHeight="true" outlineLevel="0" collapsed="false">
      <c r="B4" s="4" t="s">
        <v>2</v>
      </c>
      <c r="C4" s="5"/>
      <c r="D4" s="5"/>
      <c r="E4" s="5"/>
      <c r="F4" s="5"/>
      <c r="G4" s="5"/>
      <c r="P4" s="4" t="s">
        <v>3</v>
      </c>
      <c r="Q4" s="5"/>
      <c r="R4" s="4" t="s">
        <v>4</v>
      </c>
      <c r="S4" s="5"/>
    </row>
    <row r="5" customFormat="false" ht="17.9" hidden="false" customHeight="true" outlineLevel="0" collapsed="false">
      <c r="B5" s="4" t="s">
        <v>2</v>
      </c>
      <c r="C5" s="5"/>
      <c r="D5" s="5"/>
      <c r="E5" s="5"/>
      <c r="F5" s="5"/>
      <c r="G5" s="5"/>
      <c r="P5" s="4" t="s">
        <v>3</v>
      </c>
      <c r="Q5" s="5"/>
      <c r="R5" s="4" t="s">
        <v>4</v>
      </c>
      <c r="S5" s="5"/>
    </row>
    <row r="6" customFormat="false" ht="17.9" hidden="false" customHeight="true" outlineLevel="0" collapsed="false"/>
    <row r="7" customFormat="false" ht="17.9" hidden="false" customHeight="true" outlineLevel="0" collapsed="false">
      <c r="C7" s="6" t="s">
        <v>5</v>
      </c>
      <c r="D7" s="6"/>
      <c r="E7" s="6"/>
      <c r="F7" s="6"/>
      <c r="G7" s="6"/>
      <c r="H7" s="6"/>
      <c r="I7" s="6"/>
      <c r="J7" s="7"/>
    </row>
    <row r="8" customFormat="false" ht="17.9" hidden="false" customHeight="true" outlineLevel="0" collapsed="false">
      <c r="C8" s="8" t="s">
        <v>6</v>
      </c>
      <c r="D8" s="9" t="s">
        <v>7</v>
      </c>
      <c r="E8" s="9" t="s">
        <v>8</v>
      </c>
      <c r="F8" s="9" t="s">
        <v>9</v>
      </c>
      <c r="G8" s="9" t="s">
        <v>10</v>
      </c>
      <c r="H8" s="9" t="s">
        <v>11</v>
      </c>
      <c r="I8" s="9" t="s">
        <v>12</v>
      </c>
      <c r="J8" s="7"/>
      <c r="M8" s="6" t="s">
        <v>13</v>
      </c>
      <c r="N8" s="6"/>
      <c r="O8" s="6"/>
      <c r="P8" s="6"/>
      <c r="Q8" s="6"/>
    </row>
    <row r="9" customFormat="false" ht="17.9" hidden="false" customHeight="true" outlineLevel="0" collapsed="false">
      <c r="C9" s="8" t="s">
        <v>14</v>
      </c>
      <c r="D9" s="8" t="s">
        <v>15</v>
      </c>
      <c r="E9" s="8" t="s">
        <v>14</v>
      </c>
      <c r="F9" s="8" t="s">
        <v>16</v>
      </c>
      <c r="G9" s="8" t="s">
        <v>14</v>
      </c>
      <c r="H9" s="8" t="s">
        <v>17</v>
      </c>
      <c r="I9" s="8" t="s">
        <v>17</v>
      </c>
      <c r="J9" s="7"/>
      <c r="M9" s="9" t="s">
        <v>11</v>
      </c>
      <c r="N9" s="9" t="s">
        <v>12</v>
      </c>
      <c r="O9" s="9" t="s">
        <v>18</v>
      </c>
      <c r="P9" s="9" t="s">
        <v>19</v>
      </c>
      <c r="Q9" s="9" t="s">
        <v>20</v>
      </c>
    </row>
    <row r="10" customFormat="false" ht="17.9" hidden="false" customHeight="true" outlineLevel="0" collapsed="false">
      <c r="C10" s="8" t="n">
        <v>0.25</v>
      </c>
      <c r="D10" s="10"/>
      <c r="E10" s="10"/>
      <c r="F10" s="10"/>
      <c r="G10" s="10"/>
      <c r="H10" s="10"/>
      <c r="I10" s="10"/>
      <c r="J10" s="7"/>
      <c r="M10" s="11" t="e">
        <f aca="false">AVERAGE(H10:H14)</f>
        <v>#DIV/0!</v>
      </c>
      <c r="N10" s="11" t="e">
        <f aca="false">AVERAGE(I10:I14)</f>
        <v>#DIV/0!</v>
      </c>
      <c r="O10" s="12" t="n">
        <f aca="false">H25</f>
        <v>0</v>
      </c>
      <c r="P10" s="12" t="n">
        <f aca="false">I25</f>
        <v>0</v>
      </c>
      <c r="Q10" s="11" t="e">
        <f aca="false">D25/G25</f>
        <v>#DIV/0!</v>
      </c>
    </row>
    <row r="11" customFormat="false" ht="17.9" hidden="false" customHeight="true" outlineLevel="0" collapsed="false">
      <c r="C11" s="8" t="n">
        <v>0.5</v>
      </c>
      <c r="D11" s="10"/>
      <c r="E11" s="10"/>
      <c r="F11" s="10"/>
      <c r="G11" s="10"/>
      <c r="H11" s="10"/>
      <c r="I11" s="10"/>
      <c r="J11" s="13"/>
    </row>
    <row r="12" customFormat="false" ht="17.9" hidden="false" customHeight="true" outlineLevel="0" collapsed="false">
      <c r="B12" s="14"/>
      <c r="C12" s="8" t="n">
        <v>0.75</v>
      </c>
      <c r="D12" s="10"/>
      <c r="E12" s="10"/>
      <c r="F12" s="10"/>
      <c r="G12" s="10"/>
      <c r="H12" s="10"/>
      <c r="I12" s="10"/>
    </row>
    <row r="13" customFormat="false" ht="17.9" hidden="false" customHeight="true" outlineLevel="0" collapsed="false">
      <c r="B13" s="14"/>
      <c r="C13" s="15" t="n">
        <v>1</v>
      </c>
      <c r="D13" s="10"/>
      <c r="E13" s="10"/>
      <c r="F13" s="10"/>
      <c r="G13" s="10"/>
      <c r="H13" s="10"/>
      <c r="I13" s="10"/>
    </row>
    <row r="14" customFormat="false" ht="17.9" hidden="false" customHeight="true" outlineLevel="0" collapsed="false">
      <c r="B14" s="14"/>
      <c r="C14" s="8" t="n">
        <v>1.25</v>
      </c>
      <c r="D14" s="10"/>
      <c r="E14" s="10"/>
      <c r="F14" s="10"/>
      <c r="G14" s="10"/>
      <c r="H14" s="10"/>
      <c r="I14" s="10"/>
    </row>
    <row r="15" customFormat="false" ht="17.9" hidden="false" customHeight="true" outlineLevel="0" collapsed="false">
      <c r="B15" s="14"/>
    </row>
    <row r="16" customFormat="false" ht="17.9" hidden="false" customHeight="true" outlineLevel="0" collapsed="false">
      <c r="B16" s="14"/>
      <c r="C16" s="6" t="s">
        <v>21</v>
      </c>
      <c r="D16" s="6"/>
      <c r="E16" s="6"/>
      <c r="F16" s="6"/>
      <c r="G16" s="6"/>
      <c r="H16" s="6"/>
      <c r="I16" s="6"/>
      <c r="J16" s="14"/>
      <c r="K16" s="14"/>
    </row>
    <row r="17" customFormat="false" ht="17.9" hidden="false" customHeight="true" outlineLevel="0" collapsed="false">
      <c r="B17" s="14"/>
      <c r="C17" s="8" t="s">
        <v>22</v>
      </c>
      <c r="D17" s="9" t="s">
        <v>7</v>
      </c>
      <c r="E17" s="9" t="s">
        <v>8</v>
      </c>
      <c r="F17" s="9" t="s">
        <v>9</v>
      </c>
      <c r="G17" s="9" t="s">
        <v>23</v>
      </c>
      <c r="H17" s="9" t="s">
        <v>18</v>
      </c>
      <c r="I17" s="9" t="s">
        <v>19</v>
      </c>
      <c r="J17" s="14"/>
      <c r="K17" s="14"/>
    </row>
    <row r="18" customFormat="false" ht="17.9" hidden="false" customHeight="true" outlineLevel="0" collapsed="false">
      <c r="B18" s="14"/>
      <c r="C18" s="8" t="s">
        <v>14</v>
      </c>
      <c r="D18" s="8" t="s">
        <v>15</v>
      </c>
      <c r="E18" s="8" t="s">
        <v>14</v>
      </c>
      <c r="F18" s="8" t="s">
        <v>16</v>
      </c>
      <c r="G18" s="8" t="s">
        <v>15</v>
      </c>
      <c r="H18" s="8" t="s">
        <v>17</v>
      </c>
      <c r="I18" s="8" t="s">
        <v>17</v>
      </c>
      <c r="J18" s="14"/>
      <c r="K18" s="14"/>
    </row>
    <row r="19" customFormat="false" ht="17.9" hidden="false" customHeight="true" outlineLevel="0" collapsed="false">
      <c r="C19" s="8" t="n">
        <v>0.01</v>
      </c>
      <c r="D19" s="10"/>
      <c r="E19" s="10"/>
      <c r="F19" s="10"/>
      <c r="G19" s="10"/>
      <c r="H19" s="10"/>
      <c r="I19" s="10"/>
    </row>
    <row r="20" customFormat="false" ht="17.9" hidden="false" customHeight="true" outlineLevel="0" collapsed="false">
      <c r="C20" s="8" t="n">
        <v>0.02</v>
      </c>
      <c r="D20" s="10"/>
      <c r="E20" s="10"/>
      <c r="F20" s="10"/>
      <c r="G20" s="10"/>
      <c r="H20" s="10"/>
      <c r="I20" s="10"/>
    </row>
    <row r="21" customFormat="false" ht="17.9" hidden="false" customHeight="true" outlineLevel="0" collapsed="false">
      <c r="C21" s="8" t="n">
        <v>0.03</v>
      </c>
      <c r="D21" s="10"/>
      <c r="E21" s="10"/>
      <c r="F21" s="10"/>
      <c r="G21" s="10"/>
      <c r="H21" s="10"/>
      <c r="I21" s="10"/>
    </row>
    <row r="22" customFormat="false" ht="17.9" hidden="false" customHeight="true" outlineLevel="0" collapsed="false">
      <c r="C22" s="8" t="n">
        <v>0.04</v>
      </c>
      <c r="D22" s="10"/>
      <c r="E22" s="10"/>
      <c r="F22" s="10"/>
      <c r="G22" s="10"/>
      <c r="H22" s="10"/>
      <c r="I22" s="10"/>
    </row>
    <row r="23" customFormat="false" ht="17.9" hidden="false" customHeight="true" outlineLevel="0" collapsed="false">
      <c r="C23" s="8" t="n">
        <v>0.05</v>
      </c>
      <c r="D23" s="10"/>
      <c r="E23" s="10"/>
      <c r="F23" s="10"/>
      <c r="G23" s="10"/>
      <c r="H23" s="10"/>
      <c r="I23" s="10"/>
    </row>
    <row r="24" customFormat="false" ht="17.9" hidden="false" customHeight="true" outlineLevel="0" collapsed="false">
      <c r="C24" s="8" t="n">
        <v>0.06</v>
      </c>
      <c r="D24" s="10"/>
      <c r="E24" s="10"/>
      <c r="F24" s="10"/>
      <c r="G24" s="10"/>
      <c r="H24" s="10"/>
      <c r="I24" s="10"/>
    </row>
    <row r="25" customFormat="false" ht="17.9" hidden="false" customHeight="true" outlineLevel="0" collapsed="false">
      <c r="C25" s="8" t="s">
        <v>24</v>
      </c>
      <c r="D25" s="10"/>
      <c r="E25" s="10"/>
      <c r="F25" s="10"/>
      <c r="G25" s="10"/>
      <c r="H25" s="10"/>
      <c r="I25" s="10"/>
    </row>
    <row r="26" customFormat="false" ht="17.9" hidden="false" customHeight="true" outlineLevel="0" collapsed="false">
      <c r="N26" s="1" t="s">
        <v>25</v>
      </c>
    </row>
    <row r="27" customFormat="false" ht="17.9" hidden="false" customHeight="true" outlineLevel="0" collapsed="false">
      <c r="B27" s="6" t="s">
        <v>26</v>
      </c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14"/>
      <c r="P27" s="6" t="s">
        <v>27</v>
      </c>
      <c r="Q27" s="6"/>
      <c r="R27" s="6"/>
      <c r="S27" s="6"/>
    </row>
    <row r="28" customFormat="false" ht="17.9" hidden="false" customHeight="true" outlineLevel="0" collapsed="false">
      <c r="B28" s="9" t="s">
        <v>28</v>
      </c>
      <c r="C28" s="9" t="s">
        <v>29</v>
      </c>
      <c r="D28" s="9" t="s">
        <v>7</v>
      </c>
      <c r="E28" s="9" t="s">
        <v>8</v>
      </c>
      <c r="F28" s="9" t="s">
        <v>9</v>
      </c>
      <c r="G28" s="9" t="s">
        <v>30</v>
      </c>
      <c r="H28" s="9" t="s">
        <v>31</v>
      </c>
      <c r="I28" s="9" t="s">
        <v>23</v>
      </c>
      <c r="J28" s="9" t="s">
        <v>10</v>
      </c>
      <c r="K28" s="9" t="s">
        <v>32</v>
      </c>
      <c r="L28" s="9" t="s">
        <v>33</v>
      </c>
      <c r="M28" s="9" t="s">
        <v>34</v>
      </c>
      <c r="N28" s="9" t="s">
        <v>35</v>
      </c>
      <c r="P28" s="9" t="s">
        <v>36</v>
      </c>
      <c r="Q28" s="9" t="s">
        <v>37</v>
      </c>
      <c r="R28" s="9" t="s">
        <v>38</v>
      </c>
      <c r="S28" s="9" t="s">
        <v>39</v>
      </c>
    </row>
    <row r="29" customFormat="false" ht="17.9" hidden="false" customHeight="true" outlineLevel="0" collapsed="false">
      <c r="B29" s="8" t="s">
        <v>40</v>
      </c>
      <c r="C29" s="8" t="s">
        <v>17</v>
      </c>
      <c r="D29" s="8" t="s">
        <v>15</v>
      </c>
      <c r="E29" s="8" t="s">
        <v>14</v>
      </c>
      <c r="F29" s="16" t="s">
        <v>16</v>
      </c>
      <c r="G29" s="8" t="s">
        <v>41</v>
      </c>
      <c r="H29" s="8" t="s">
        <v>42</v>
      </c>
      <c r="I29" s="8" t="s">
        <v>15</v>
      </c>
      <c r="J29" s="8" t="s">
        <v>14</v>
      </c>
      <c r="K29" s="16" t="s">
        <v>16</v>
      </c>
      <c r="L29" s="8" t="s">
        <v>41</v>
      </c>
      <c r="M29" s="8" t="s">
        <v>42</v>
      </c>
      <c r="N29" s="8" t="s">
        <v>43</v>
      </c>
      <c r="O29" s="14"/>
      <c r="P29" s="8" t="s">
        <v>43</v>
      </c>
      <c r="Q29" s="8" t="s">
        <v>41</v>
      </c>
      <c r="R29" s="8" t="s">
        <v>41</v>
      </c>
      <c r="S29" s="8" t="s">
        <v>41</v>
      </c>
    </row>
    <row r="30" customFormat="false" ht="17.9" hidden="false" customHeight="true" outlineLevel="0" collapsed="false">
      <c r="B30" s="8" t="n">
        <v>0</v>
      </c>
      <c r="C30" s="8" t="s">
        <v>44</v>
      </c>
      <c r="D30" s="17"/>
      <c r="E30" s="18"/>
      <c r="F30" s="18"/>
      <c r="G30" s="19"/>
      <c r="H30" s="19"/>
      <c r="I30" s="17"/>
      <c r="J30" s="18"/>
      <c r="K30" s="19"/>
      <c r="L30" s="19"/>
      <c r="M30" s="19"/>
      <c r="N30" s="17"/>
      <c r="O30" s="14"/>
      <c r="P30" s="20" t="e">
        <f aca="false">(D30-I30*$Q$10)/(I30*$Q$10)</f>
        <v>#DIV/0!</v>
      </c>
      <c r="Q30" s="21" t="e">
        <f aca="false">J30^2*$M$10/$Q$10^2</f>
        <v>#DIV/0!</v>
      </c>
      <c r="R30" s="21" t="e">
        <f aca="false">D30^2/$O$10</f>
        <v>#DIV/0!</v>
      </c>
      <c r="S30" s="21" t="n">
        <f aca="false">G30-L30</f>
        <v>0</v>
      </c>
    </row>
    <row r="31" customFormat="false" ht="17.9" hidden="false" customHeight="true" outlineLevel="0" collapsed="false">
      <c r="B31" s="8" t="n">
        <v>2</v>
      </c>
      <c r="C31" s="8" t="n">
        <f aca="false">1200/B31</f>
        <v>600</v>
      </c>
      <c r="D31" s="17"/>
      <c r="E31" s="18"/>
      <c r="F31" s="18"/>
      <c r="G31" s="19"/>
      <c r="H31" s="19"/>
      <c r="I31" s="17"/>
      <c r="J31" s="18"/>
      <c r="K31" s="19"/>
      <c r="L31" s="19"/>
      <c r="M31" s="19"/>
      <c r="N31" s="17"/>
      <c r="O31" s="14"/>
      <c r="P31" s="20" t="e">
        <f aca="false">(D31-I31*$Q$10)/(I31*$Q$10)</f>
        <v>#DIV/0!</v>
      </c>
      <c r="Q31" s="21" t="e">
        <f aca="false">J31^2*$M$10/$Q$10^2</f>
        <v>#DIV/0!</v>
      </c>
      <c r="R31" s="21" t="e">
        <f aca="false">D31^2/$O$10</f>
        <v>#DIV/0!</v>
      </c>
      <c r="S31" s="21" t="n">
        <f aca="false">G31-L31</f>
        <v>0</v>
      </c>
    </row>
    <row r="32" customFormat="false" ht="17.9" hidden="false" customHeight="true" outlineLevel="0" collapsed="false">
      <c r="B32" s="8" t="n">
        <v>4</v>
      </c>
      <c r="C32" s="8" t="n">
        <f aca="false">1200/B32</f>
        <v>300</v>
      </c>
      <c r="D32" s="17"/>
      <c r="E32" s="18"/>
      <c r="F32" s="18"/>
      <c r="G32" s="19"/>
      <c r="H32" s="19"/>
      <c r="I32" s="17"/>
      <c r="J32" s="18"/>
      <c r="K32" s="19"/>
      <c r="L32" s="19"/>
      <c r="M32" s="19"/>
      <c r="N32" s="17"/>
      <c r="O32" s="14"/>
      <c r="P32" s="20" t="e">
        <f aca="false">(D32-I32*$Q$10)/(I32*$Q$10)</f>
        <v>#DIV/0!</v>
      </c>
      <c r="Q32" s="21" t="e">
        <f aca="false">J32^2*$M$10/$Q$10^2</f>
        <v>#DIV/0!</v>
      </c>
      <c r="R32" s="21" t="e">
        <f aca="false">D32^2/$O$10</f>
        <v>#DIV/0!</v>
      </c>
      <c r="S32" s="21" t="n">
        <f aca="false">G32-L32</f>
        <v>0</v>
      </c>
    </row>
    <row r="33" customFormat="false" ht="17.9" hidden="false" customHeight="true" outlineLevel="0" collapsed="false">
      <c r="B33" s="8" t="n">
        <v>6</v>
      </c>
      <c r="C33" s="8" t="n">
        <f aca="false">1200/B33</f>
        <v>200</v>
      </c>
      <c r="D33" s="17"/>
      <c r="E33" s="18"/>
      <c r="F33" s="18"/>
      <c r="G33" s="19"/>
      <c r="H33" s="19"/>
      <c r="I33" s="17"/>
      <c r="J33" s="18"/>
      <c r="K33" s="19"/>
      <c r="L33" s="19"/>
      <c r="M33" s="19"/>
      <c r="N33" s="17"/>
      <c r="O33" s="14"/>
      <c r="P33" s="20" t="e">
        <f aca="false">(D33-I33*$Q$10)/(I33*$Q$10)</f>
        <v>#DIV/0!</v>
      </c>
      <c r="Q33" s="21" t="e">
        <f aca="false">J33^2*$M$10/$Q$10^2</f>
        <v>#DIV/0!</v>
      </c>
      <c r="R33" s="21" t="e">
        <f aca="false">D33^2/$O$10</f>
        <v>#DIV/0!</v>
      </c>
      <c r="S33" s="21" t="n">
        <f aca="false">G33-L33</f>
        <v>0</v>
      </c>
    </row>
    <row r="34" customFormat="false" ht="17.9" hidden="false" customHeight="true" outlineLevel="0" collapsed="false">
      <c r="B34" s="8" t="n">
        <v>8</v>
      </c>
      <c r="C34" s="8" t="n">
        <f aca="false">1200/B34</f>
        <v>150</v>
      </c>
      <c r="D34" s="17"/>
      <c r="E34" s="18"/>
      <c r="F34" s="18"/>
      <c r="G34" s="19"/>
      <c r="H34" s="19"/>
      <c r="I34" s="17"/>
      <c r="J34" s="18"/>
      <c r="K34" s="19"/>
      <c r="L34" s="19"/>
      <c r="M34" s="19"/>
      <c r="N34" s="17"/>
      <c r="O34" s="14"/>
      <c r="P34" s="20" t="e">
        <f aca="false">(D34-I34*$Q$10)/(I34*$Q$10)</f>
        <v>#DIV/0!</v>
      </c>
      <c r="Q34" s="21" t="e">
        <f aca="false">J34^2*$M$10/$Q$10^2</f>
        <v>#DIV/0!</v>
      </c>
      <c r="R34" s="21" t="e">
        <f aca="false">D34^2/$O$10</f>
        <v>#DIV/0!</v>
      </c>
      <c r="S34" s="21" t="n">
        <f aca="false">G34-L34</f>
        <v>0</v>
      </c>
    </row>
    <row r="35" customFormat="false" ht="17.9" hidden="false" customHeight="true" outlineLevel="0" collapsed="false">
      <c r="B35" s="8" t="n">
        <v>10</v>
      </c>
      <c r="C35" s="8" t="n">
        <f aca="false">1200/B35</f>
        <v>120</v>
      </c>
      <c r="D35" s="17"/>
      <c r="E35" s="18"/>
      <c r="F35" s="18"/>
      <c r="G35" s="19"/>
      <c r="H35" s="19"/>
      <c r="I35" s="17"/>
      <c r="J35" s="18"/>
      <c r="K35" s="19"/>
      <c r="L35" s="19"/>
      <c r="M35" s="19"/>
      <c r="N35" s="17"/>
      <c r="O35" s="14"/>
      <c r="P35" s="20" t="e">
        <f aca="false">(D35-I35*$Q$10)/(I35*$Q$10)</f>
        <v>#DIV/0!</v>
      </c>
      <c r="Q35" s="21" t="e">
        <f aca="false">J35^2*$M$10/$Q$10^2</f>
        <v>#DIV/0!</v>
      </c>
      <c r="R35" s="21" t="e">
        <f aca="false">D35^2/$O$10</f>
        <v>#DIV/0!</v>
      </c>
      <c r="S35" s="21" t="n">
        <f aca="false">G35-L35</f>
        <v>0</v>
      </c>
    </row>
    <row r="36" customFormat="false" ht="17.9" hidden="false" customHeight="true" outlineLevel="0" collapsed="false">
      <c r="B36" s="8" t="n">
        <v>12</v>
      </c>
      <c r="C36" s="8" t="n">
        <f aca="false">1200/B36</f>
        <v>100</v>
      </c>
      <c r="D36" s="17"/>
      <c r="E36" s="18"/>
      <c r="F36" s="18"/>
      <c r="G36" s="19"/>
      <c r="H36" s="19"/>
      <c r="I36" s="17"/>
      <c r="J36" s="18"/>
      <c r="K36" s="19"/>
      <c r="L36" s="19"/>
      <c r="M36" s="19"/>
      <c r="N36" s="17"/>
      <c r="O36" s="14"/>
      <c r="P36" s="20" t="e">
        <f aca="false">(D36-I36*$Q$10)/(I36*$Q$10)</f>
        <v>#DIV/0!</v>
      </c>
      <c r="Q36" s="21" t="e">
        <f aca="false">J36^2*$M$10/$Q$10^2</f>
        <v>#DIV/0!</v>
      </c>
      <c r="R36" s="21" t="e">
        <f aca="false">D36^2/$O$10</f>
        <v>#DIV/0!</v>
      </c>
      <c r="S36" s="21" t="n">
        <f aca="false">G36-L36</f>
        <v>0</v>
      </c>
    </row>
    <row r="37" customFormat="false" ht="17.9" hidden="false" customHeight="true" outlineLevel="0" collapsed="false">
      <c r="B37" s="8" t="n">
        <v>14</v>
      </c>
      <c r="C37" s="15" t="n">
        <f aca="false">1200/B37</f>
        <v>85.7142857142857</v>
      </c>
      <c r="D37" s="17"/>
      <c r="E37" s="18"/>
      <c r="F37" s="18"/>
      <c r="G37" s="19"/>
      <c r="H37" s="19"/>
      <c r="I37" s="17"/>
      <c r="J37" s="18"/>
      <c r="K37" s="19"/>
      <c r="L37" s="19"/>
      <c r="M37" s="19"/>
      <c r="N37" s="17"/>
      <c r="O37" s="14"/>
      <c r="P37" s="20" t="e">
        <f aca="false">(D37-I37*$Q$10)/(I37*$Q$10)</f>
        <v>#DIV/0!</v>
      </c>
      <c r="Q37" s="21" t="e">
        <f aca="false">J37^2*$M$10/$Q$10^2</f>
        <v>#DIV/0!</v>
      </c>
      <c r="R37" s="21" t="e">
        <f aca="false">D37^2/$O$10</f>
        <v>#DIV/0!</v>
      </c>
      <c r="S37" s="21" t="n">
        <f aca="false">G37-L37</f>
        <v>0</v>
      </c>
    </row>
    <row r="38" customFormat="false" ht="17.9" hidden="false" customHeight="true" outlineLevel="0" collapsed="false">
      <c r="N38" s="1" t="s">
        <v>45</v>
      </c>
    </row>
    <row r="39" customFormat="false" ht="17.9" hidden="false" customHeight="true" outlineLevel="0" collapsed="false">
      <c r="B39" s="22" t="s">
        <v>46</v>
      </c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P39" s="6" t="s">
        <v>27</v>
      </c>
      <c r="Q39" s="6"/>
      <c r="R39" s="6"/>
      <c r="S39" s="6"/>
    </row>
    <row r="40" customFormat="false" ht="17.9" hidden="false" customHeight="true" outlineLevel="0" collapsed="false">
      <c r="B40" s="9" t="s">
        <v>28</v>
      </c>
      <c r="C40" s="9" t="s">
        <v>47</v>
      </c>
      <c r="D40" s="9" t="s">
        <v>7</v>
      </c>
      <c r="E40" s="9" t="s">
        <v>8</v>
      </c>
      <c r="F40" s="9" t="s">
        <v>9</v>
      </c>
      <c r="G40" s="9" t="s">
        <v>30</v>
      </c>
      <c r="H40" s="9" t="s">
        <v>31</v>
      </c>
      <c r="I40" s="9" t="s">
        <v>23</v>
      </c>
      <c r="J40" s="9" t="s">
        <v>10</v>
      </c>
      <c r="K40" s="9" t="s">
        <v>32</v>
      </c>
      <c r="L40" s="9" t="s">
        <v>33</v>
      </c>
      <c r="M40" s="9" t="s">
        <v>34</v>
      </c>
      <c r="N40" s="9" t="s">
        <v>35</v>
      </c>
      <c r="P40" s="9" t="s">
        <v>36</v>
      </c>
      <c r="Q40" s="9" t="s">
        <v>37</v>
      </c>
      <c r="R40" s="9" t="s">
        <v>38</v>
      </c>
      <c r="S40" s="9" t="s">
        <v>39</v>
      </c>
    </row>
    <row r="41" customFormat="false" ht="17.9" hidden="false" customHeight="true" outlineLevel="0" collapsed="false">
      <c r="B41" s="8" t="s">
        <v>40</v>
      </c>
      <c r="C41" s="8" t="s">
        <v>17</v>
      </c>
      <c r="D41" s="8" t="s">
        <v>15</v>
      </c>
      <c r="E41" s="8" t="s">
        <v>14</v>
      </c>
      <c r="F41" s="16" t="s">
        <v>16</v>
      </c>
      <c r="G41" s="8" t="s">
        <v>41</v>
      </c>
      <c r="H41" s="8" t="s">
        <v>42</v>
      </c>
      <c r="I41" s="8" t="s">
        <v>15</v>
      </c>
      <c r="J41" s="8" t="s">
        <v>14</v>
      </c>
      <c r="K41" s="16" t="s">
        <v>16</v>
      </c>
      <c r="L41" s="8" t="s">
        <v>41</v>
      </c>
      <c r="M41" s="8" t="s">
        <v>42</v>
      </c>
      <c r="N41" s="8" t="s">
        <v>43</v>
      </c>
      <c r="P41" s="8" t="s">
        <v>43</v>
      </c>
      <c r="Q41" s="8" t="s">
        <v>41</v>
      </c>
      <c r="R41" s="8" t="s">
        <v>41</v>
      </c>
      <c r="S41" s="8" t="s">
        <v>41</v>
      </c>
    </row>
    <row r="42" customFormat="false" ht="17.9" hidden="false" customHeight="true" outlineLevel="0" collapsed="false">
      <c r="B42" s="8" t="n">
        <v>0</v>
      </c>
      <c r="C42" s="8" t="str">
        <f aca="false">'Model Predictions'!B26</f>
        <v>No-load</v>
      </c>
      <c r="D42" s="23" t="e">
        <f aca="false">'Model Predictions'!C26</f>
        <v>#DIV/0!</v>
      </c>
      <c r="E42" s="24" t="e">
        <f aca="false">'Model Predictions'!D26</f>
        <v>#DIV/0!</v>
      </c>
      <c r="F42" s="24" t="e">
        <f aca="false">'Model Predictions'!E26</f>
        <v>#DIV/0!</v>
      </c>
      <c r="G42" s="25" t="e">
        <f aca="false">'Model Predictions'!F26</f>
        <v>#DIV/0!</v>
      </c>
      <c r="H42" s="25" t="e">
        <f aca="false">'Model Predictions'!G26</f>
        <v>#DIV/0!</v>
      </c>
      <c r="I42" s="26" t="e">
        <f aca="false">'Model Predictions'!H26</f>
        <v>#DIV/0!</v>
      </c>
      <c r="J42" s="24" t="e">
        <f aca="false">'Model Predictions'!I26</f>
        <v>#DIV/0!</v>
      </c>
      <c r="K42" s="25" t="e">
        <f aca="false">'Model Predictions'!J26</f>
        <v>#DIV/0!</v>
      </c>
      <c r="L42" s="25" t="e">
        <f aca="false">'Model Predictions'!K26</f>
        <v>#DIV/0!</v>
      </c>
      <c r="M42" s="25" t="e">
        <f aca="false">'Model Predictions'!L26</f>
        <v>#DIV/0!</v>
      </c>
      <c r="N42" s="26" t="e">
        <f aca="false">'Model Predictions'!M26</f>
        <v>#DIV/0!</v>
      </c>
      <c r="P42" s="20" t="e">
        <f aca="false">(D42-I42*$Q$10)/(I42*$Q$10)</f>
        <v>#DIV/0!</v>
      </c>
      <c r="Q42" s="21" t="e">
        <f aca="false">J42^2*$M$10/$Q$10^2</f>
        <v>#DIV/0!</v>
      </c>
      <c r="R42" s="21" t="e">
        <f aca="false">D42^2/$O$10</f>
        <v>#DIV/0!</v>
      </c>
      <c r="S42" s="21" t="e">
        <f aca="false">G42-L42</f>
        <v>#DIV/0!</v>
      </c>
    </row>
    <row r="43" customFormat="false" ht="17.9" hidden="false" customHeight="true" outlineLevel="0" collapsed="false">
      <c r="B43" s="8" t="n">
        <v>2</v>
      </c>
      <c r="C43" s="27" t="n">
        <f aca="false">'Model Predictions'!B27</f>
        <v>600</v>
      </c>
      <c r="D43" s="23" t="e">
        <f aca="false">'Model Predictions'!C27</f>
        <v>#DIV/0!</v>
      </c>
      <c r="E43" s="24" t="e">
        <f aca="false">'Model Predictions'!D27</f>
        <v>#DIV/0!</v>
      </c>
      <c r="F43" s="24" t="e">
        <f aca="false">'Model Predictions'!E27</f>
        <v>#DIV/0!</v>
      </c>
      <c r="G43" s="25" t="e">
        <f aca="false">'Model Predictions'!F27</f>
        <v>#DIV/0!</v>
      </c>
      <c r="H43" s="25" t="e">
        <f aca="false">'Model Predictions'!G27</f>
        <v>#DIV/0!</v>
      </c>
      <c r="I43" s="26" t="e">
        <f aca="false">'Model Predictions'!H27</f>
        <v>#DIV/0!</v>
      </c>
      <c r="J43" s="24" t="e">
        <f aca="false">'Model Predictions'!I27</f>
        <v>#DIV/0!</v>
      </c>
      <c r="K43" s="25" t="e">
        <f aca="false">'Model Predictions'!J27</f>
        <v>#DIV/0!</v>
      </c>
      <c r="L43" s="25" t="e">
        <f aca="false">'Model Predictions'!K27</f>
        <v>#DIV/0!</v>
      </c>
      <c r="M43" s="25" t="e">
        <f aca="false">'Model Predictions'!L27</f>
        <v>#DIV/0!</v>
      </c>
      <c r="N43" s="26" t="e">
        <f aca="false">'Model Predictions'!M27</f>
        <v>#DIV/0!</v>
      </c>
      <c r="P43" s="20" t="e">
        <f aca="false">(D43-I43*$Q$10)/(I43*$Q$10)</f>
        <v>#DIV/0!</v>
      </c>
      <c r="Q43" s="21" t="e">
        <f aca="false">J43^2*$M$10/$Q$10^2</f>
        <v>#DIV/0!</v>
      </c>
      <c r="R43" s="21" t="e">
        <f aca="false">D43^2/$O$10</f>
        <v>#DIV/0!</v>
      </c>
      <c r="S43" s="21" t="e">
        <f aca="false">G43-L43</f>
        <v>#DIV/0!</v>
      </c>
    </row>
    <row r="44" customFormat="false" ht="17.9" hidden="false" customHeight="true" outlineLevel="0" collapsed="false">
      <c r="B44" s="8" t="n">
        <v>4</v>
      </c>
      <c r="C44" s="27" t="n">
        <f aca="false">'Model Predictions'!B28</f>
        <v>300</v>
      </c>
      <c r="D44" s="23" t="e">
        <f aca="false">'Model Predictions'!C28</f>
        <v>#DIV/0!</v>
      </c>
      <c r="E44" s="24" t="e">
        <f aca="false">'Model Predictions'!D28</f>
        <v>#DIV/0!</v>
      </c>
      <c r="F44" s="24" t="e">
        <f aca="false">'Model Predictions'!E28</f>
        <v>#DIV/0!</v>
      </c>
      <c r="G44" s="25" t="e">
        <f aca="false">'Model Predictions'!F28</f>
        <v>#DIV/0!</v>
      </c>
      <c r="H44" s="25" t="e">
        <f aca="false">'Model Predictions'!G28</f>
        <v>#DIV/0!</v>
      </c>
      <c r="I44" s="26" t="e">
        <f aca="false">'Model Predictions'!H28</f>
        <v>#DIV/0!</v>
      </c>
      <c r="J44" s="24" t="e">
        <f aca="false">'Model Predictions'!I28</f>
        <v>#DIV/0!</v>
      </c>
      <c r="K44" s="25" t="e">
        <f aca="false">'Model Predictions'!J28</f>
        <v>#DIV/0!</v>
      </c>
      <c r="L44" s="25" t="e">
        <f aca="false">'Model Predictions'!K28</f>
        <v>#DIV/0!</v>
      </c>
      <c r="M44" s="25" t="e">
        <f aca="false">'Model Predictions'!L28</f>
        <v>#DIV/0!</v>
      </c>
      <c r="N44" s="26" t="e">
        <f aca="false">'Model Predictions'!M28</f>
        <v>#DIV/0!</v>
      </c>
      <c r="P44" s="20" t="e">
        <f aca="false">(D44-I44*$Q$10)/(I44*$Q$10)</f>
        <v>#DIV/0!</v>
      </c>
      <c r="Q44" s="21" t="e">
        <f aca="false">J44^2*$M$10/$Q$10^2</f>
        <v>#DIV/0!</v>
      </c>
      <c r="R44" s="21" t="e">
        <f aca="false">D44^2/$O$10</f>
        <v>#DIV/0!</v>
      </c>
      <c r="S44" s="21" t="e">
        <f aca="false">G44-L44</f>
        <v>#DIV/0!</v>
      </c>
    </row>
    <row r="45" customFormat="false" ht="17.9" hidden="false" customHeight="true" outlineLevel="0" collapsed="false">
      <c r="B45" s="8" t="n">
        <v>6</v>
      </c>
      <c r="C45" s="27" t="n">
        <f aca="false">'Model Predictions'!B29</f>
        <v>200</v>
      </c>
      <c r="D45" s="23" t="e">
        <f aca="false">'Model Predictions'!C29</f>
        <v>#DIV/0!</v>
      </c>
      <c r="E45" s="24" t="e">
        <f aca="false">'Model Predictions'!D29</f>
        <v>#DIV/0!</v>
      </c>
      <c r="F45" s="24" t="e">
        <f aca="false">'Model Predictions'!E29</f>
        <v>#DIV/0!</v>
      </c>
      <c r="G45" s="25" t="e">
        <f aca="false">'Model Predictions'!F29</f>
        <v>#DIV/0!</v>
      </c>
      <c r="H45" s="25" t="e">
        <f aca="false">'Model Predictions'!G29</f>
        <v>#DIV/0!</v>
      </c>
      <c r="I45" s="26" t="e">
        <f aca="false">'Model Predictions'!H29</f>
        <v>#DIV/0!</v>
      </c>
      <c r="J45" s="24" t="e">
        <f aca="false">'Model Predictions'!I29</f>
        <v>#DIV/0!</v>
      </c>
      <c r="K45" s="25" t="e">
        <f aca="false">'Model Predictions'!J29</f>
        <v>#DIV/0!</v>
      </c>
      <c r="L45" s="25" t="e">
        <f aca="false">'Model Predictions'!K29</f>
        <v>#DIV/0!</v>
      </c>
      <c r="M45" s="25" t="e">
        <f aca="false">'Model Predictions'!L29</f>
        <v>#DIV/0!</v>
      </c>
      <c r="N45" s="26" t="e">
        <f aca="false">'Model Predictions'!M29</f>
        <v>#DIV/0!</v>
      </c>
      <c r="P45" s="20" t="e">
        <f aca="false">(D45-I45*$Q$10)/(I45*$Q$10)</f>
        <v>#DIV/0!</v>
      </c>
      <c r="Q45" s="21" t="e">
        <f aca="false">J45^2*$M$10/$Q$10^2</f>
        <v>#DIV/0!</v>
      </c>
      <c r="R45" s="21" t="e">
        <f aca="false">D45^2/$O$10</f>
        <v>#DIV/0!</v>
      </c>
      <c r="S45" s="21" t="e">
        <f aca="false">G45-L45</f>
        <v>#DIV/0!</v>
      </c>
    </row>
    <row r="46" customFormat="false" ht="17.9" hidden="false" customHeight="true" outlineLevel="0" collapsed="false">
      <c r="B46" s="8" t="n">
        <v>8</v>
      </c>
      <c r="C46" s="27" t="n">
        <f aca="false">'Model Predictions'!B30</f>
        <v>150</v>
      </c>
      <c r="D46" s="23" t="e">
        <f aca="false">'Model Predictions'!C30</f>
        <v>#DIV/0!</v>
      </c>
      <c r="E46" s="24" t="e">
        <f aca="false">'Model Predictions'!D30</f>
        <v>#DIV/0!</v>
      </c>
      <c r="F46" s="24" t="e">
        <f aca="false">'Model Predictions'!E30</f>
        <v>#DIV/0!</v>
      </c>
      <c r="G46" s="25" t="e">
        <f aca="false">'Model Predictions'!F30</f>
        <v>#DIV/0!</v>
      </c>
      <c r="H46" s="25" t="e">
        <f aca="false">'Model Predictions'!G30</f>
        <v>#DIV/0!</v>
      </c>
      <c r="I46" s="26" t="e">
        <f aca="false">'Model Predictions'!H30</f>
        <v>#DIV/0!</v>
      </c>
      <c r="J46" s="24" t="e">
        <f aca="false">'Model Predictions'!I30</f>
        <v>#DIV/0!</v>
      </c>
      <c r="K46" s="25" t="e">
        <f aca="false">'Model Predictions'!J30</f>
        <v>#DIV/0!</v>
      </c>
      <c r="L46" s="25" t="e">
        <f aca="false">'Model Predictions'!K30</f>
        <v>#DIV/0!</v>
      </c>
      <c r="M46" s="25" t="e">
        <f aca="false">'Model Predictions'!L30</f>
        <v>#DIV/0!</v>
      </c>
      <c r="N46" s="26" t="e">
        <f aca="false">'Model Predictions'!M30</f>
        <v>#DIV/0!</v>
      </c>
      <c r="P46" s="20" t="e">
        <f aca="false">(D46-I46*$Q$10)/(I46*$Q$10)</f>
        <v>#DIV/0!</v>
      </c>
      <c r="Q46" s="21" t="e">
        <f aca="false">J46^2*$M$10/$Q$10^2</f>
        <v>#DIV/0!</v>
      </c>
      <c r="R46" s="21" t="e">
        <f aca="false">D46^2/$O$10</f>
        <v>#DIV/0!</v>
      </c>
      <c r="S46" s="21" t="e">
        <f aca="false">G46-L46</f>
        <v>#DIV/0!</v>
      </c>
    </row>
    <row r="47" customFormat="false" ht="17.9" hidden="false" customHeight="true" outlineLevel="0" collapsed="false">
      <c r="B47" s="8" t="n">
        <v>10</v>
      </c>
      <c r="C47" s="27" t="n">
        <f aca="false">'Model Predictions'!B31</f>
        <v>120</v>
      </c>
      <c r="D47" s="23" t="e">
        <f aca="false">'Model Predictions'!C31</f>
        <v>#DIV/0!</v>
      </c>
      <c r="E47" s="24" t="e">
        <f aca="false">'Model Predictions'!D31</f>
        <v>#DIV/0!</v>
      </c>
      <c r="F47" s="24" t="e">
        <f aca="false">'Model Predictions'!E31</f>
        <v>#DIV/0!</v>
      </c>
      <c r="G47" s="25" t="e">
        <f aca="false">'Model Predictions'!F31</f>
        <v>#DIV/0!</v>
      </c>
      <c r="H47" s="25" t="e">
        <f aca="false">'Model Predictions'!G31</f>
        <v>#DIV/0!</v>
      </c>
      <c r="I47" s="26" t="e">
        <f aca="false">'Model Predictions'!H31</f>
        <v>#DIV/0!</v>
      </c>
      <c r="J47" s="24" t="e">
        <f aca="false">'Model Predictions'!I31</f>
        <v>#DIV/0!</v>
      </c>
      <c r="K47" s="25" t="e">
        <f aca="false">'Model Predictions'!J31</f>
        <v>#DIV/0!</v>
      </c>
      <c r="L47" s="25" t="e">
        <f aca="false">'Model Predictions'!K31</f>
        <v>#DIV/0!</v>
      </c>
      <c r="M47" s="25" t="e">
        <f aca="false">'Model Predictions'!L31</f>
        <v>#DIV/0!</v>
      </c>
      <c r="N47" s="26" t="e">
        <f aca="false">'Model Predictions'!M31</f>
        <v>#DIV/0!</v>
      </c>
      <c r="P47" s="20" t="e">
        <f aca="false">(D47-I47*$Q$10)/(I47*$Q$10)</f>
        <v>#DIV/0!</v>
      </c>
      <c r="Q47" s="21" t="e">
        <f aca="false">J47^2*$M$10/$Q$10^2</f>
        <v>#DIV/0!</v>
      </c>
      <c r="R47" s="21" t="e">
        <f aca="false">D47^2/$O$10</f>
        <v>#DIV/0!</v>
      </c>
      <c r="S47" s="21" t="e">
        <f aca="false">G47-L47</f>
        <v>#DIV/0!</v>
      </c>
    </row>
    <row r="48" customFormat="false" ht="17.9" hidden="false" customHeight="true" outlineLevel="0" collapsed="false">
      <c r="B48" s="8" t="n">
        <v>12</v>
      </c>
      <c r="C48" s="27" t="n">
        <f aca="false">'Model Predictions'!B32</f>
        <v>100</v>
      </c>
      <c r="D48" s="23" t="e">
        <f aca="false">'Model Predictions'!C32</f>
        <v>#DIV/0!</v>
      </c>
      <c r="E48" s="24" t="e">
        <f aca="false">'Model Predictions'!D32</f>
        <v>#DIV/0!</v>
      </c>
      <c r="F48" s="24" t="e">
        <f aca="false">'Model Predictions'!E32</f>
        <v>#DIV/0!</v>
      </c>
      <c r="G48" s="25" t="e">
        <f aca="false">'Model Predictions'!F32</f>
        <v>#DIV/0!</v>
      </c>
      <c r="H48" s="25" t="e">
        <f aca="false">'Model Predictions'!G32</f>
        <v>#DIV/0!</v>
      </c>
      <c r="I48" s="26" t="e">
        <f aca="false">'Model Predictions'!H32</f>
        <v>#DIV/0!</v>
      </c>
      <c r="J48" s="24" t="e">
        <f aca="false">'Model Predictions'!I32</f>
        <v>#DIV/0!</v>
      </c>
      <c r="K48" s="25" t="e">
        <f aca="false">'Model Predictions'!J32</f>
        <v>#DIV/0!</v>
      </c>
      <c r="L48" s="25" t="e">
        <f aca="false">'Model Predictions'!K32</f>
        <v>#DIV/0!</v>
      </c>
      <c r="M48" s="25" t="e">
        <f aca="false">'Model Predictions'!L32</f>
        <v>#DIV/0!</v>
      </c>
      <c r="N48" s="26" t="e">
        <f aca="false">'Model Predictions'!M32</f>
        <v>#DIV/0!</v>
      </c>
      <c r="P48" s="20" t="e">
        <f aca="false">(D48-I48*$Q$10)/(I48*$Q$10)</f>
        <v>#DIV/0!</v>
      </c>
      <c r="Q48" s="21" t="e">
        <f aca="false">J48^2*$M$10/$Q$10^2</f>
        <v>#DIV/0!</v>
      </c>
      <c r="R48" s="21" t="e">
        <f aca="false">D48^2/$O$10</f>
        <v>#DIV/0!</v>
      </c>
      <c r="S48" s="21" t="e">
        <f aca="false">G48-L48</f>
        <v>#DIV/0!</v>
      </c>
    </row>
    <row r="49" customFormat="false" ht="17.9" hidden="false" customHeight="true" outlineLevel="0" collapsed="false">
      <c r="B49" s="8" t="n">
        <v>14</v>
      </c>
      <c r="C49" s="15" t="n">
        <f aca="false">'Model Predictions'!B33</f>
        <v>85.7142857142857</v>
      </c>
      <c r="D49" s="23" t="e">
        <f aca="false">'Model Predictions'!C33</f>
        <v>#DIV/0!</v>
      </c>
      <c r="E49" s="24" t="e">
        <f aca="false">'Model Predictions'!D33</f>
        <v>#DIV/0!</v>
      </c>
      <c r="F49" s="24" t="e">
        <f aca="false">'Model Predictions'!E33</f>
        <v>#DIV/0!</v>
      </c>
      <c r="G49" s="25" t="e">
        <f aca="false">'Model Predictions'!F33</f>
        <v>#DIV/0!</v>
      </c>
      <c r="H49" s="25" t="e">
        <f aca="false">'Model Predictions'!G33</f>
        <v>#DIV/0!</v>
      </c>
      <c r="I49" s="26" t="e">
        <f aca="false">'Model Predictions'!H33</f>
        <v>#DIV/0!</v>
      </c>
      <c r="J49" s="24" t="e">
        <f aca="false">'Model Predictions'!I33</f>
        <v>#DIV/0!</v>
      </c>
      <c r="K49" s="25" t="e">
        <f aca="false">'Model Predictions'!J33</f>
        <v>#DIV/0!</v>
      </c>
      <c r="L49" s="25" t="e">
        <f aca="false">'Model Predictions'!K33</f>
        <v>#DIV/0!</v>
      </c>
      <c r="M49" s="25" t="e">
        <f aca="false">'Model Predictions'!L33</f>
        <v>#DIV/0!</v>
      </c>
      <c r="N49" s="26" t="e">
        <f aca="false">'Model Predictions'!M33</f>
        <v>#DIV/0!</v>
      </c>
      <c r="P49" s="20" t="e">
        <f aca="false">(D49-I49*$Q$10)/(I49*$Q$10)</f>
        <v>#DIV/0!</v>
      </c>
      <c r="Q49" s="21" t="e">
        <f aca="false">J49^2*$M$10/$Q$10^2</f>
        <v>#DIV/0!</v>
      </c>
      <c r="R49" s="21" t="e">
        <f aca="false">D49^2/$O$10</f>
        <v>#DIV/0!</v>
      </c>
      <c r="S49" s="21" t="e">
        <f aca="false">G49-L49</f>
        <v>#DIV/0!</v>
      </c>
    </row>
    <row r="51" customFormat="false" ht="17.9" hidden="false" customHeight="true" outlineLevel="0" collapsed="false">
      <c r="B51" s="22" t="s">
        <v>48</v>
      </c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</row>
    <row r="52" customFormat="false" ht="17.9" hidden="false" customHeight="true" outlineLevel="0" collapsed="false">
      <c r="B52" s="16" t="s">
        <v>49</v>
      </c>
      <c r="C52" s="16" t="s">
        <v>50</v>
      </c>
      <c r="D52" s="16" t="s">
        <v>51</v>
      </c>
      <c r="E52" s="16" t="s">
        <v>52</v>
      </c>
      <c r="F52" s="16" t="s">
        <v>53</v>
      </c>
      <c r="G52" s="16" t="s">
        <v>53</v>
      </c>
      <c r="H52" s="16" t="s">
        <v>54</v>
      </c>
      <c r="I52" s="16" t="s">
        <v>55</v>
      </c>
      <c r="J52" s="16" t="s">
        <v>56</v>
      </c>
      <c r="K52" s="16" t="s">
        <v>57</v>
      </c>
      <c r="L52" s="16" t="s">
        <v>58</v>
      </c>
      <c r="M52" s="16" t="s">
        <v>59</v>
      </c>
      <c r="N52" s="16" t="s">
        <v>60</v>
      </c>
      <c r="O52" s="16" t="s">
        <v>61</v>
      </c>
      <c r="P52" s="16" t="s">
        <v>62</v>
      </c>
      <c r="Q52" s="16" t="s">
        <v>63</v>
      </c>
      <c r="R52" s="16" t="s">
        <v>64</v>
      </c>
      <c r="S52" s="16" t="s">
        <v>65</v>
      </c>
    </row>
    <row r="53" customFormat="false" ht="17.9" hidden="false" customHeight="true" outlineLevel="0" collapsed="false">
      <c r="B53" s="28" t="s">
        <v>15</v>
      </c>
      <c r="C53" s="28" t="s">
        <v>15</v>
      </c>
      <c r="D53" s="28" t="s">
        <v>15</v>
      </c>
      <c r="E53" s="28" t="s">
        <v>15</v>
      </c>
      <c r="F53" s="16" t="s">
        <v>66</v>
      </c>
      <c r="G53" s="16" t="s">
        <v>66</v>
      </c>
      <c r="H53" s="28" t="s">
        <v>14</v>
      </c>
      <c r="I53" s="28" t="s">
        <v>14</v>
      </c>
      <c r="J53" s="28" t="s">
        <v>14</v>
      </c>
      <c r="K53" s="28" t="s">
        <v>14</v>
      </c>
      <c r="L53" s="28" t="s">
        <v>14</v>
      </c>
      <c r="M53" s="28" t="s">
        <v>41</v>
      </c>
      <c r="N53" s="28" t="s">
        <v>41</v>
      </c>
      <c r="O53" s="16" t="s">
        <v>16</v>
      </c>
      <c r="P53" s="28" t="s">
        <v>41</v>
      </c>
      <c r="Q53" s="16" t="s">
        <v>67</v>
      </c>
      <c r="R53" s="28" t="s">
        <v>42</v>
      </c>
      <c r="S53" s="16" t="s">
        <v>16</v>
      </c>
    </row>
    <row r="54" customFormat="false" ht="17.9" hidden="false" customHeight="true" outlineLevel="0" collapsed="false">
      <c r="B54" s="17"/>
      <c r="C54" s="17"/>
      <c r="D54" s="17"/>
      <c r="E54" s="17"/>
      <c r="F54" s="19"/>
      <c r="G54" s="17"/>
      <c r="H54" s="18"/>
      <c r="I54" s="18"/>
      <c r="J54" s="18"/>
      <c r="K54" s="18"/>
      <c r="L54" s="18"/>
      <c r="M54" s="19"/>
      <c r="N54" s="19"/>
      <c r="O54" s="19"/>
      <c r="P54" s="19"/>
      <c r="Q54" s="19"/>
      <c r="R54" s="19"/>
      <c r="S54" s="19"/>
    </row>
    <row r="55" customFormat="false" ht="17.9" hidden="false" customHeight="true" outlineLevel="0" collapsed="false">
      <c r="B55" s="17"/>
      <c r="C55" s="17"/>
      <c r="D55" s="17"/>
      <c r="E55" s="17"/>
      <c r="F55" s="19"/>
      <c r="G55" s="17"/>
      <c r="H55" s="18"/>
      <c r="I55" s="18"/>
      <c r="J55" s="18"/>
      <c r="K55" s="18"/>
      <c r="L55" s="18"/>
      <c r="M55" s="19"/>
      <c r="N55" s="19"/>
      <c r="O55" s="19"/>
      <c r="P55" s="19"/>
      <c r="Q55" s="19"/>
      <c r="R55" s="19"/>
      <c r="S55" s="19"/>
    </row>
    <row r="56" customFormat="false" ht="17.9" hidden="false" customHeight="true" outlineLevel="0" collapsed="false">
      <c r="B56" s="17"/>
      <c r="C56" s="17"/>
      <c r="D56" s="17"/>
      <c r="E56" s="17"/>
      <c r="F56" s="19"/>
      <c r="G56" s="17"/>
      <c r="H56" s="18"/>
      <c r="I56" s="18"/>
      <c r="J56" s="18"/>
      <c r="K56" s="18"/>
      <c r="L56" s="18"/>
      <c r="M56" s="19"/>
      <c r="N56" s="19"/>
      <c r="O56" s="19"/>
      <c r="P56" s="19"/>
      <c r="Q56" s="19"/>
      <c r="R56" s="19"/>
      <c r="S56" s="19"/>
    </row>
    <row r="57" customFormat="false" ht="17.9" hidden="false" customHeight="true" outlineLevel="0" collapsed="false">
      <c r="B57" s="17"/>
      <c r="C57" s="17"/>
      <c r="D57" s="17"/>
      <c r="E57" s="17"/>
      <c r="F57" s="19"/>
      <c r="G57" s="17"/>
      <c r="H57" s="18"/>
      <c r="I57" s="18"/>
      <c r="J57" s="18"/>
      <c r="K57" s="18"/>
      <c r="L57" s="18"/>
      <c r="M57" s="19"/>
      <c r="N57" s="19"/>
      <c r="O57" s="19"/>
      <c r="P57" s="19"/>
      <c r="Q57" s="19"/>
      <c r="R57" s="19"/>
      <c r="S57" s="19"/>
    </row>
    <row r="58" customFormat="false" ht="17.9" hidden="false" customHeight="true" outlineLevel="0" collapsed="false">
      <c r="B58" s="17"/>
      <c r="C58" s="17"/>
      <c r="D58" s="17"/>
      <c r="E58" s="17"/>
      <c r="F58" s="19"/>
      <c r="G58" s="17"/>
      <c r="H58" s="18"/>
      <c r="I58" s="18"/>
      <c r="J58" s="18"/>
      <c r="K58" s="18"/>
      <c r="L58" s="18"/>
      <c r="M58" s="19"/>
      <c r="N58" s="19"/>
      <c r="O58" s="19"/>
      <c r="P58" s="19"/>
      <c r="Q58" s="19"/>
      <c r="R58" s="19"/>
      <c r="S58" s="19"/>
    </row>
    <row r="59" customFormat="false" ht="17.9" hidden="false" customHeight="true" outlineLevel="0" collapsed="false">
      <c r="B59" s="17"/>
      <c r="C59" s="17"/>
      <c r="D59" s="17"/>
      <c r="E59" s="17"/>
      <c r="F59" s="19"/>
      <c r="G59" s="17"/>
      <c r="H59" s="18"/>
      <c r="I59" s="18"/>
      <c r="J59" s="18"/>
      <c r="K59" s="18"/>
      <c r="L59" s="18"/>
      <c r="M59" s="19"/>
      <c r="N59" s="19"/>
      <c r="O59" s="19"/>
      <c r="P59" s="19"/>
      <c r="Q59" s="19"/>
      <c r="R59" s="19"/>
      <c r="S59" s="19"/>
    </row>
    <row r="60" customFormat="false" ht="17.9" hidden="false" customHeight="true" outlineLevel="0" collapsed="false">
      <c r="B60" s="17"/>
      <c r="C60" s="17"/>
      <c r="D60" s="17"/>
      <c r="E60" s="17"/>
      <c r="F60" s="19"/>
      <c r="G60" s="17"/>
      <c r="H60" s="18"/>
      <c r="I60" s="18"/>
      <c r="J60" s="18"/>
      <c r="K60" s="18"/>
      <c r="L60" s="18"/>
      <c r="M60" s="19"/>
      <c r="N60" s="19"/>
      <c r="O60" s="19"/>
      <c r="P60" s="19"/>
      <c r="Q60" s="19"/>
      <c r="R60" s="19"/>
      <c r="S60" s="19"/>
    </row>
    <row r="61" customFormat="false" ht="17.9" hidden="false" customHeight="true" outlineLevel="0" collapsed="false">
      <c r="B61" s="17"/>
      <c r="C61" s="17"/>
      <c r="D61" s="17"/>
      <c r="E61" s="17"/>
      <c r="F61" s="19"/>
      <c r="G61" s="17"/>
      <c r="H61" s="18"/>
      <c r="I61" s="18"/>
      <c r="J61" s="18"/>
      <c r="K61" s="18"/>
      <c r="L61" s="18"/>
      <c r="M61" s="19"/>
      <c r="N61" s="19"/>
      <c r="O61" s="19"/>
      <c r="P61" s="19"/>
      <c r="Q61" s="19"/>
      <c r="R61" s="19"/>
      <c r="S61" s="19"/>
    </row>
  </sheetData>
  <sheetProtection sheet="true" password="c4ba" objects="true" scenarios="true" selectLockedCells="true"/>
  <mergeCells count="13">
    <mergeCell ref="B1:S1"/>
    <mergeCell ref="B2:S2"/>
    <mergeCell ref="C3:G3"/>
    <mergeCell ref="C4:G4"/>
    <mergeCell ref="C5:G5"/>
    <mergeCell ref="C7:I7"/>
    <mergeCell ref="M8:Q8"/>
    <mergeCell ref="C16:I16"/>
    <mergeCell ref="B27:N27"/>
    <mergeCell ref="P27:S27"/>
    <mergeCell ref="B39:N39"/>
    <mergeCell ref="P39:S39"/>
    <mergeCell ref="B51:S51"/>
  </mergeCells>
  <printOptions headings="false" gridLines="false" gridLinesSet="true" horizontalCentered="false" verticalCentered="false"/>
  <pageMargins left="0.7" right="0.7" top="0.75" bottom="0.75" header="0.3" footer="0.3"/>
  <pageSetup paperSize="1" scale="70" fitToWidth="1" fitToHeight="1" pageOrder="downThenOver" orientation="landscape" blackAndWhite="false" draft="false" cellComments="none" horizontalDpi="300" verticalDpi="300" copies="1"/>
  <headerFooter differentFirst="false" differentOddEven="false">
    <oddHeader>&amp;LECE330 - Introduction to Power Engineering&amp;RLab 2: Transformers - Results Spreadsheet</oddHeader>
    <oddFooter>&amp;L&amp;D &amp;T&amp;RPage &amp;P of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pageBreakPreview" topLeftCell="A1" colorId="64" zoomScale="100" zoomScaleNormal="100" zoomScalePageLayoutView="100" workbookViewId="0">
      <selection pane="topLeft" activeCell="A1" activeCellId="0" sqref="A1"/>
    </sheetView>
  </sheetViews>
  <sheetFormatPr defaultColWidth="11.625" defaultRowHeight="12.8" zeroHeight="false" outlineLevelRow="0" outlineLevelCol="0"/>
  <sheetData/>
  <sheetProtection sheet="true" password="c4ba" objects="true" scenarios="true" selectLockedCells="true"/>
  <printOptions headings="false" gridLines="false" gridLinesSet="true" horizontalCentered="false" verticalCentered="false"/>
  <pageMargins left="0.7875" right="0.7875" top="1.05277777777778" bottom="1.05277777777778" header="0.7875" footer="0.7875"/>
  <pageSetup paperSize="1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2:S33"/>
  <sheetViews>
    <sheetView showFormulas="false" showGridLines="true" showRowColHeaders="true" showZeros="true" rightToLeft="false" tabSelected="false" showOutlineSymbols="true" defaultGridColor="true" view="pageBreakPreview" topLeftCell="A1" colorId="64" zoomScale="100" zoomScaleNormal="100" zoomScalePageLayoutView="100" workbookViewId="0">
      <selection pane="topLeft" activeCell="A3" activeCellId="0" sqref="A3"/>
    </sheetView>
  </sheetViews>
  <sheetFormatPr defaultColWidth="11.66796875" defaultRowHeight="12.8" zeroHeight="false" outlineLevelRow="0" outlineLevelCol="0"/>
  <cols>
    <col collapsed="false" customWidth="false" hidden="false" outlineLevel="0" max="13" min="1" style="29" width="11.65"/>
    <col collapsed="false" customWidth="true" hidden="false" outlineLevel="0" max="14" min="14" style="29" width="3.18"/>
    <col collapsed="false" customWidth="false" hidden="false" outlineLevel="0" max="1024" min="15" style="29" width="11.65"/>
  </cols>
  <sheetData>
    <row r="2" customFormat="false" ht="15" hidden="false" customHeight="false" outlineLevel="0" collapsed="false">
      <c r="A2" s="6" t="s">
        <v>68</v>
      </c>
      <c r="B2" s="6"/>
      <c r="C2" s="6"/>
      <c r="D2" s="6"/>
    </row>
    <row r="3" customFormat="false" ht="12.8" hidden="false" customHeight="false" outlineLevel="0" collapsed="false">
      <c r="A3" s="30" t="s">
        <v>69</v>
      </c>
      <c r="B3" s="31" t="e">
        <f aca="false">AVERAGE(Results!D30:D37)</f>
        <v>#DIV/0!</v>
      </c>
      <c r="C3" s="31"/>
      <c r="D3" s="31"/>
    </row>
    <row r="4" customFormat="false" ht="12.8" hidden="false" customHeight="false" outlineLevel="0" collapsed="false">
      <c r="A4" s="30" t="s">
        <v>20</v>
      </c>
      <c r="B4" s="31" t="n">
        <f aca="false">208/120</f>
        <v>1.73333333333333</v>
      </c>
      <c r="C4" s="31"/>
      <c r="D4" s="31"/>
    </row>
    <row r="5" customFormat="false" ht="12.8" hidden="false" customHeight="false" outlineLevel="0" collapsed="false">
      <c r="A5" s="30" t="s">
        <v>11</v>
      </c>
      <c r="B5" s="31" t="n">
        <v>11.072</v>
      </c>
      <c r="C5" s="31"/>
      <c r="D5" s="31"/>
    </row>
    <row r="6" customFormat="false" ht="12.8" hidden="false" customHeight="false" outlineLevel="0" collapsed="false">
      <c r="A6" s="30" t="s">
        <v>12</v>
      </c>
      <c r="B6" s="31" t="n">
        <v>1.39</v>
      </c>
      <c r="C6" s="31"/>
      <c r="D6" s="31"/>
    </row>
    <row r="7" customFormat="false" ht="12.8" hidden="false" customHeight="false" outlineLevel="0" collapsed="false">
      <c r="A7" s="30" t="s">
        <v>70</v>
      </c>
      <c r="B7" s="32" t="str">
        <f aca="false">IMSUM(B5,COMPLEX(0,B6))</f>
        <v>11.072+1.39i</v>
      </c>
      <c r="C7" s="32"/>
      <c r="D7" s="32"/>
    </row>
    <row r="8" customFormat="false" ht="12.8" hidden="false" customHeight="false" outlineLevel="0" collapsed="false">
      <c r="A8" s="30" t="s">
        <v>18</v>
      </c>
      <c r="B8" s="31" t="n">
        <v>7142</v>
      </c>
      <c r="C8" s="31"/>
      <c r="D8" s="31"/>
    </row>
    <row r="9" customFormat="false" ht="12.8" hidden="false" customHeight="false" outlineLevel="0" collapsed="false">
      <c r="A9" s="30" t="s">
        <v>19</v>
      </c>
      <c r="B9" s="31" t="n">
        <v>4003</v>
      </c>
      <c r="C9" s="31"/>
      <c r="D9" s="31"/>
    </row>
    <row r="10" customFormat="false" ht="12.8" hidden="false" customHeight="false" outlineLevel="0" collapsed="false">
      <c r="A10" s="30" t="s">
        <v>71</v>
      </c>
      <c r="B10" s="32" t="str">
        <f aca="false">IMDIV(1,IMSUM(IMDIV(1,COMPLEX(B8,0)),(IMDIV(1,COMPLEX(0,B9)))))</f>
        <v>1707.29169525803+3046.08475831451i</v>
      </c>
      <c r="C10" s="32"/>
      <c r="D10" s="32"/>
    </row>
    <row r="12" customFormat="false" ht="15" hidden="false" customHeight="false" outlineLevel="0" collapsed="false">
      <c r="A12" s="6" t="s">
        <v>72</v>
      </c>
      <c r="B12" s="6"/>
      <c r="C12" s="6"/>
      <c r="D12" s="6"/>
      <c r="E12" s="6"/>
      <c r="F12" s="6"/>
      <c r="G12" s="6"/>
      <c r="H12" s="6"/>
    </row>
    <row r="13" customFormat="false" ht="12.8" hidden="false" customHeight="false" outlineLevel="0" collapsed="false">
      <c r="A13" s="30" t="s">
        <v>29</v>
      </c>
      <c r="B13" s="30" t="s">
        <v>73</v>
      </c>
      <c r="C13" s="30" t="s">
        <v>74</v>
      </c>
      <c r="D13" s="30" t="s">
        <v>75</v>
      </c>
      <c r="E13" s="30" t="s">
        <v>76</v>
      </c>
      <c r="F13" s="30" t="s">
        <v>77</v>
      </c>
      <c r="G13" s="30" t="s">
        <v>78</v>
      </c>
      <c r="H13" s="30" t="s">
        <v>77</v>
      </c>
      <c r="I13" s="33"/>
      <c r="J13" s="33"/>
    </row>
    <row r="14" customFormat="false" ht="12.8" hidden="false" customHeight="false" outlineLevel="0" collapsed="false">
      <c r="A14" s="30" t="s">
        <v>79</v>
      </c>
      <c r="B14" s="34" t="n">
        <v>10000000000</v>
      </c>
      <c r="C14" s="35" t="str">
        <f aca="false">IMDIV(1,IMSUM(IMDIV(1,IMSUM(B14,$B$7)),IMDIV(1,$B$10)))</f>
        <v>1707.29233163634+3046.08371820345i</v>
      </c>
      <c r="D14" s="35" t="e">
        <f aca="false">IMDIV($B$3,C14)</f>
        <v>#DIV/0!</v>
      </c>
      <c r="E14" s="35" t="e">
        <f aca="false">IMDIV($B$3,$B$10)</f>
        <v>#DIV/0!</v>
      </c>
      <c r="F14" s="35" t="e">
        <f aca="false">IMSUB(D14,E14)</f>
        <v>#DIV/0!</v>
      </c>
      <c r="G14" s="35" t="e">
        <f aca="false">IMPRODUCT(F14,$B$4)</f>
        <v>#DIV/0!</v>
      </c>
      <c r="H14" s="35" t="e">
        <f aca="false">IMABS(F14)</f>
        <v>#DIV/0!</v>
      </c>
    </row>
    <row r="15" customFormat="false" ht="12.8" hidden="false" customHeight="false" outlineLevel="0" collapsed="false">
      <c r="A15" s="30" t="n">
        <v>600</v>
      </c>
      <c r="B15" s="35" t="n">
        <f aca="false">A15*$B$4^2</f>
        <v>1802.66666666667</v>
      </c>
      <c r="C15" s="35" t="str">
        <f aca="false">IMDIV(1,IMSUM(IMDIV(1,IMSUM(B15,$B$7)),IMDIV(1,$B$10)))</f>
        <v>1278.87865618473+462.882807688841i</v>
      </c>
      <c r="D15" s="35" t="e">
        <f aca="false">IMDIV($B$3,C15)</f>
        <v>#DIV/0!</v>
      </c>
      <c r="E15" s="35" t="e">
        <f aca="false">IMDIV($B$3,$B$10)</f>
        <v>#DIV/0!</v>
      </c>
      <c r="F15" s="35" t="e">
        <f aca="false">IMSUB(D15,E15)</f>
        <v>#DIV/0!</v>
      </c>
      <c r="G15" s="35" t="e">
        <f aca="false">IMPRODUCT(F15,$B$4)</f>
        <v>#DIV/0!</v>
      </c>
      <c r="H15" s="35" t="e">
        <f aca="false">IMABS(F15)</f>
        <v>#DIV/0!</v>
      </c>
    </row>
    <row r="16" customFormat="false" ht="12.8" hidden="false" customHeight="false" outlineLevel="0" collapsed="false">
      <c r="A16" s="30" t="n">
        <v>300</v>
      </c>
      <c r="B16" s="35" t="n">
        <f aca="false">A16*$B$4^2</f>
        <v>901.333333333333</v>
      </c>
      <c r="C16" s="35" t="str">
        <f aca="false">IMDIV(1,IMSUM(IMDIV(1,IMSUM(B16,$B$7)),IMDIV(1,$B$10)))</f>
        <v>776.888870277344+158.067092500737i</v>
      </c>
      <c r="D16" s="35" t="e">
        <f aca="false">IMDIV($B$3,C16)</f>
        <v>#DIV/0!</v>
      </c>
      <c r="E16" s="35" t="e">
        <f aca="false">IMDIV($B$3,$B$10)</f>
        <v>#DIV/0!</v>
      </c>
      <c r="F16" s="35" t="e">
        <f aca="false">IMSUB(D16,E16)</f>
        <v>#DIV/0!</v>
      </c>
      <c r="G16" s="35" t="e">
        <f aca="false">IMPRODUCT(F16,$B$4)</f>
        <v>#DIV/0!</v>
      </c>
      <c r="H16" s="35" t="e">
        <f aca="false">IMABS(F16)</f>
        <v>#DIV/0!</v>
      </c>
    </row>
    <row r="17" customFormat="false" ht="12.8" hidden="false" customHeight="false" outlineLevel="0" collapsed="false">
      <c r="A17" s="30" t="n">
        <v>200</v>
      </c>
      <c r="B17" s="35" t="n">
        <f aca="false">A17*$B$4^2</f>
        <v>600.888888888889</v>
      </c>
      <c r="C17" s="35" t="str">
        <f aca="false">IMDIV(1,IMSUM(IMDIV(1,IMSUM(B17,$B$7)),IMDIV(1,$B$10)))</f>
        <v>552.385744119061+78.937611617309i</v>
      </c>
      <c r="D17" s="35" t="e">
        <f aca="false">IMDIV($B$3,C17)</f>
        <v>#DIV/0!</v>
      </c>
      <c r="E17" s="35" t="e">
        <f aca="false">IMDIV($B$3,$B$10)</f>
        <v>#DIV/0!</v>
      </c>
      <c r="F17" s="35" t="e">
        <f aca="false">IMSUB(D17,E17)</f>
        <v>#DIV/0!</v>
      </c>
      <c r="G17" s="35" t="e">
        <f aca="false">IMPRODUCT(F17,$B$4)</f>
        <v>#DIV/0!</v>
      </c>
      <c r="H17" s="35" t="e">
        <f aca="false">IMABS(F17)</f>
        <v>#DIV/0!</v>
      </c>
    </row>
    <row r="18" customFormat="false" ht="12.8" hidden="false" customHeight="false" outlineLevel="0" collapsed="false">
      <c r="A18" s="30" t="n">
        <v>150</v>
      </c>
      <c r="B18" s="35" t="n">
        <f aca="false">A18*$B$4^2</f>
        <v>450.666666666667</v>
      </c>
      <c r="C18" s="35" t="str">
        <f aca="false">IMDIV(1,IMSUM(IMDIV(1,IMSUM(B18,$B$7)),IMDIV(1,$B$10)))</f>
        <v>428.408379115422+47.6270551684936i</v>
      </c>
      <c r="D18" s="35" t="e">
        <f aca="false">IMDIV($B$3,C18)</f>
        <v>#DIV/0!</v>
      </c>
      <c r="E18" s="35" t="e">
        <f aca="false">IMDIV($B$3,$B$10)</f>
        <v>#DIV/0!</v>
      </c>
      <c r="F18" s="35" t="e">
        <f aca="false">IMSUB(D18,E18)</f>
        <v>#DIV/0!</v>
      </c>
      <c r="G18" s="35" t="e">
        <f aca="false">IMPRODUCT(F18,$B$4)</f>
        <v>#DIV/0!</v>
      </c>
      <c r="H18" s="35" t="e">
        <f aca="false">IMABS(F18)</f>
        <v>#DIV/0!</v>
      </c>
    </row>
    <row r="19" customFormat="false" ht="12.8" hidden="false" customHeight="false" outlineLevel="0" collapsed="false">
      <c r="A19" s="30" t="n">
        <v>120</v>
      </c>
      <c r="B19" s="35" t="n">
        <f aca="false">A19*$B$4^2</f>
        <v>360.533333333333</v>
      </c>
      <c r="C19" s="35" t="str">
        <f aca="false">IMDIV(1,IMSUM(IMDIV(1,IMSUM(B19,$B$7)),IMDIV(1,$B$10)))</f>
        <v>350.279592796858+32.1546758261721i</v>
      </c>
      <c r="D19" s="35" t="e">
        <f aca="false">IMDIV($B$3,C19)</f>
        <v>#DIV/0!</v>
      </c>
      <c r="E19" s="35" t="e">
        <f aca="false">IMDIV($B$3,$B$10)</f>
        <v>#DIV/0!</v>
      </c>
      <c r="F19" s="35" t="e">
        <f aca="false">IMSUB(D19,E19)</f>
        <v>#DIV/0!</v>
      </c>
      <c r="G19" s="35" t="e">
        <f aca="false">IMPRODUCT(F19,$B$4)</f>
        <v>#DIV/0!</v>
      </c>
      <c r="H19" s="35" t="e">
        <f aca="false">IMABS(F19)</f>
        <v>#DIV/0!</v>
      </c>
    </row>
    <row r="20" customFormat="false" ht="12.8" hidden="false" customHeight="false" outlineLevel="0" collapsed="false">
      <c r="A20" s="30" t="n">
        <v>100</v>
      </c>
      <c r="B20" s="35" t="n">
        <f aca="false">A20*$B$4^2</f>
        <v>300.444444444444</v>
      </c>
      <c r="C20" s="35" t="str">
        <f aca="false">IMDIV(1,IMSUM(IMDIV(1,IMSUM(B20,$B$7)),IMDIV(1,$B$10)))</f>
        <v>296.658249064381+23.3900894517092i</v>
      </c>
      <c r="D20" s="35" t="e">
        <f aca="false">IMDIV($B$3,C20)</f>
        <v>#DIV/0!</v>
      </c>
      <c r="E20" s="35" t="e">
        <f aca="false">IMDIV($B$3,$B$10)</f>
        <v>#DIV/0!</v>
      </c>
      <c r="F20" s="35" t="e">
        <f aca="false">IMSUB(D20,E20)</f>
        <v>#DIV/0!</v>
      </c>
      <c r="G20" s="35" t="e">
        <f aca="false">IMPRODUCT(F20,$B$4)</f>
        <v>#DIV/0!</v>
      </c>
      <c r="H20" s="35" t="e">
        <f aca="false">IMABS(F20)</f>
        <v>#DIV/0!</v>
      </c>
    </row>
    <row r="21" customFormat="false" ht="12.8" hidden="false" customHeight="false" outlineLevel="0" collapsed="false">
      <c r="A21" s="30" t="n">
        <v>85.7</v>
      </c>
      <c r="B21" s="35" t="n">
        <f aca="false">A21*$B$4^2</f>
        <v>257.480888888889</v>
      </c>
      <c r="C21" s="35" t="str">
        <f aca="false">IMDIV(1,IMSUM(IMDIV(1,IMSUM(B21,$B$7)),IMDIV(1,$B$10)))</f>
        <v>257.577992660138+17.9394505304152i</v>
      </c>
      <c r="D21" s="35" t="e">
        <f aca="false">IMDIV($B$3,C21)</f>
        <v>#DIV/0!</v>
      </c>
      <c r="E21" s="35" t="e">
        <f aca="false">IMDIV($B$3,$B$10)</f>
        <v>#DIV/0!</v>
      </c>
      <c r="F21" s="35" t="e">
        <f aca="false">IMSUB(D21,E21)</f>
        <v>#DIV/0!</v>
      </c>
      <c r="G21" s="35" t="e">
        <f aca="false">IMPRODUCT(F21,$B$4)</f>
        <v>#DIV/0!</v>
      </c>
      <c r="H21" s="35" t="e">
        <f aca="false">IMABS(F21)</f>
        <v>#DIV/0!</v>
      </c>
    </row>
    <row r="23" customFormat="false" ht="15" hidden="false" customHeight="false" outlineLevel="0" collapsed="false">
      <c r="A23" s="6" t="s">
        <v>80</v>
      </c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O23" s="6" t="s">
        <v>27</v>
      </c>
      <c r="P23" s="6"/>
      <c r="Q23" s="6"/>
      <c r="R23" s="6"/>
    </row>
    <row r="24" customFormat="false" ht="12.8" hidden="false" customHeight="false" outlineLevel="0" collapsed="false">
      <c r="A24" s="9" t="s">
        <v>28</v>
      </c>
      <c r="B24" s="9" t="s">
        <v>29</v>
      </c>
      <c r="C24" s="9" t="s">
        <v>7</v>
      </c>
      <c r="D24" s="9" t="s">
        <v>8</v>
      </c>
      <c r="E24" s="9" t="s">
        <v>9</v>
      </c>
      <c r="F24" s="9" t="s">
        <v>30</v>
      </c>
      <c r="G24" s="9" t="s">
        <v>31</v>
      </c>
      <c r="H24" s="9" t="s">
        <v>23</v>
      </c>
      <c r="I24" s="9" t="s">
        <v>10</v>
      </c>
      <c r="J24" s="9" t="s">
        <v>32</v>
      </c>
      <c r="K24" s="9" t="s">
        <v>33</v>
      </c>
      <c r="L24" s="9" t="s">
        <v>34</v>
      </c>
      <c r="M24" s="9" t="s">
        <v>35</v>
      </c>
      <c r="O24" s="9" t="s">
        <v>36</v>
      </c>
      <c r="P24" s="9" t="s">
        <v>37</v>
      </c>
      <c r="Q24" s="9" t="s">
        <v>38</v>
      </c>
      <c r="R24" s="9" t="s">
        <v>39</v>
      </c>
    </row>
    <row r="25" customFormat="false" ht="12.8" hidden="false" customHeight="false" outlineLevel="0" collapsed="false">
      <c r="A25" s="8" t="s">
        <v>40</v>
      </c>
      <c r="B25" s="8" t="s">
        <v>17</v>
      </c>
      <c r="C25" s="8" t="s">
        <v>15</v>
      </c>
      <c r="D25" s="8" t="s">
        <v>14</v>
      </c>
      <c r="E25" s="16" t="s">
        <v>16</v>
      </c>
      <c r="F25" s="8" t="s">
        <v>41</v>
      </c>
      <c r="G25" s="8" t="s">
        <v>42</v>
      </c>
      <c r="H25" s="8" t="s">
        <v>15</v>
      </c>
      <c r="I25" s="8" t="s">
        <v>14</v>
      </c>
      <c r="J25" s="16" t="s">
        <v>16</v>
      </c>
      <c r="K25" s="8" t="s">
        <v>41</v>
      </c>
      <c r="L25" s="8" t="s">
        <v>42</v>
      </c>
      <c r="M25" s="8" t="s">
        <v>43</v>
      </c>
      <c r="O25" s="36" t="s">
        <v>43</v>
      </c>
      <c r="P25" s="8" t="s">
        <v>41</v>
      </c>
      <c r="Q25" s="8" t="s">
        <v>41</v>
      </c>
      <c r="R25" s="8" t="s">
        <v>41</v>
      </c>
      <c r="S25" s="37"/>
    </row>
    <row r="26" customFormat="false" ht="12.8" hidden="false" customHeight="false" outlineLevel="0" collapsed="false">
      <c r="A26" s="8" t="n">
        <v>0</v>
      </c>
      <c r="B26" s="8" t="s">
        <v>44</v>
      </c>
      <c r="C26" s="38" t="e">
        <f aca="false">$B$3</f>
        <v>#DIV/0!</v>
      </c>
      <c r="D26" s="39" t="e">
        <f aca="false">IMABS(D14)</f>
        <v>#DIV/0!</v>
      </c>
      <c r="E26" s="39" t="e">
        <f aca="false">COS(IMARGUMENT(D14))</f>
        <v>#DIV/0!</v>
      </c>
      <c r="F26" s="40" t="e">
        <f aca="false">C26*D26*E26</f>
        <v>#DIV/0!</v>
      </c>
      <c r="G26" s="40" t="e">
        <f aca="false">C26*D26</f>
        <v>#DIV/0!</v>
      </c>
      <c r="H26" s="41" t="e">
        <f aca="false">B3/B4</f>
        <v>#DIV/0!</v>
      </c>
      <c r="I26" s="39" t="e">
        <f aca="false">IMABS(G14)</f>
        <v>#DIV/0!</v>
      </c>
      <c r="J26" s="40" t="e">
        <f aca="false">COS(IMARGUMENT(G14))</f>
        <v>#DIV/0!</v>
      </c>
      <c r="K26" s="40" t="e">
        <f aca="false">H26*I26*J26</f>
        <v>#DIV/0!</v>
      </c>
      <c r="L26" s="40" t="e">
        <f aca="false">H26*I26</f>
        <v>#DIV/0!</v>
      </c>
      <c r="M26" s="41" t="e">
        <f aca="false">K26/F26*100</f>
        <v>#DIV/0!</v>
      </c>
      <c r="O26" s="20" t="e">
        <f aca="false">($H$26-H26)/H26</f>
        <v>#DIV/0!</v>
      </c>
      <c r="P26" s="21" t="e">
        <f aca="false">I26^2*$B$5/$B$4^2</f>
        <v>#DIV/0!</v>
      </c>
      <c r="Q26" s="21" t="e">
        <f aca="false">C26^2/$B$8</f>
        <v>#DIV/0!</v>
      </c>
      <c r="R26" s="21" t="e">
        <f aca="false">SUM(P26:Q26)</f>
        <v>#DIV/0!</v>
      </c>
      <c r="S26" s="42"/>
    </row>
    <row r="27" customFormat="false" ht="12.8" hidden="false" customHeight="false" outlineLevel="0" collapsed="false">
      <c r="A27" s="8" t="n">
        <v>2</v>
      </c>
      <c r="B27" s="8" t="n">
        <f aca="false">1200/A27</f>
        <v>600</v>
      </c>
      <c r="C27" s="38" t="e">
        <f aca="false">$B$3</f>
        <v>#DIV/0!</v>
      </c>
      <c r="D27" s="39" t="e">
        <f aca="false">IMABS(D15)</f>
        <v>#DIV/0!</v>
      </c>
      <c r="E27" s="39" t="e">
        <f aca="false">COS(IMARGUMENT(D15))</f>
        <v>#DIV/0!</v>
      </c>
      <c r="F27" s="40" t="e">
        <f aca="false">C27*D27*E27</f>
        <v>#DIV/0!</v>
      </c>
      <c r="G27" s="40" t="e">
        <f aca="false">C27*D27</f>
        <v>#DIV/0!</v>
      </c>
      <c r="H27" s="41" t="e">
        <f aca="false">I27*B27</f>
        <v>#DIV/0!</v>
      </c>
      <c r="I27" s="39" t="e">
        <f aca="false">IMABS(G15)</f>
        <v>#DIV/0!</v>
      </c>
      <c r="J27" s="40" t="e">
        <f aca="false">COS(IMARGUMENT(G15))</f>
        <v>#DIV/0!</v>
      </c>
      <c r="K27" s="40" t="e">
        <f aca="false">H27*I27*J27</f>
        <v>#DIV/0!</v>
      </c>
      <c r="L27" s="40" t="e">
        <f aca="false">H27*I27</f>
        <v>#DIV/0!</v>
      </c>
      <c r="M27" s="41" t="e">
        <f aca="false">K27/F27*100</f>
        <v>#DIV/0!</v>
      </c>
      <c r="O27" s="20" t="e">
        <f aca="false">($H$26-H27)/H27</f>
        <v>#DIV/0!</v>
      </c>
      <c r="P27" s="21" t="e">
        <f aca="false">I27^2*$B$5/$B$4^2</f>
        <v>#DIV/0!</v>
      </c>
      <c r="Q27" s="21" t="e">
        <f aca="false">C27^2/$B$8</f>
        <v>#DIV/0!</v>
      </c>
      <c r="R27" s="21" t="e">
        <f aca="false">SUM(P27:Q27)</f>
        <v>#DIV/0!</v>
      </c>
      <c r="S27" s="42"/>
    </row>
    <row r="28" customFormat="false" ht="12.8" hidden="false" customHeight="false" outlineLevel="0" collapsed="false">
      <c r="A28" s="8" t="n">
        <v>4</v>
      </c>
      <c r="B28" s="8" t="n">
        <f aca="false">1200/A28</f>
        <v>300</v>
      </c>
      <c r="C28" s="38" t="e">
        <f aca="false">$B$3</f>
        <v>#DIV/0!</v>
      </c>
      <c r="D28" s="39" t="e">
        <f aca="false">IMABS(D16)</f>
        <v>#DIV/0!</v>
      </c>
      <c r="E28" s="39" t="e">
        <f aca="false">COS(IMARGUMENT(D16))</f>
        <v>#DIV/0!</v>
      </c>
      <c r="F28" s="40" t="e">
        <f aca="false">C28*D28*E28</f>
        <v>#DIV/0!</v>
      </c>
      <c r="G28" s="40" t="e">
        <f aca="false">C28*D28</f>
        <v>#DIV/0!</v>
      </c>
      <c r="H28" s="41" t="e">
        <f aca="false">I28*B28</f>
        <v>#DIV/0!</v>
      </c>
      <c r="I28" s="39" t="e">
        <f aca="false">IMABS(G16)</f>
        <v>#DIV/0!</v>
      </c>
      <c r="J28" s="40" t="e">
        <f aca="false">COS(IMARGUMENT(G16))</f>
        <v>#DIV/0!</v>
      </c>
      <c r="K28" s="40" t="e">
        <f aca="false">H28*I28*J28</f>
        <v>#DIV/0!</v>
      </c>
      <c r="L28" s="40" t="e">
        <f aca="false">H28*I28</f>
        <v>#DIV/0!</v>
      </c>
      <c r="M28" s="41" t="e">
        <f aca="false">K28/F28*100</f>
        <v>#DIV/0!</v>
      </c>
      <c r="O28" s="20" t="e">
        <f aca="false">($H$26-H28)/H28</f>
        <v>#DIV/0!</v>
      </c>
      <c r="P28" s="21" t="e">
        <f aca="false">I28^2*$B$5/$B$4^2</f>
        <v>#DIV/0!</v>
      </c>
      <c r="Q28" s="21" t="e">
        <f aca="false">C28^2/$B$8</f>
        <v>#DIV/0!</v>
      </c>
      <c r="R28" s="21" t="e">
        <f aca="false">SUM(P28:Q28)</f>
        <v>#DIV/0!</v>
      </c>
      <c r="S28" s="42"/>
    </row>
    <row r="29" customFormat="false" ht="12.8" hidden="false" customHeight="false" outlineLevel="0" collapsed="false">
      <c r="A29" s="8" t="n">
        <v>6</v>
      </c>
      <c r="B29" s="8" t="n">
        <f aca="false">1200/A29</f>
        <v>200</v>
      </c>
      <c r="C29" s="38" t="e">
        <f aca="false">$B$3</f>
        <v>#DIV/0!</v>
      </c>
      <c r="D29" s="39" t="e">
        <f aca="false">IMABS(D17)</f>
        <v>#DIV/0!</v>
      </c>
      <c r="E29" s="39" t="e">
        <f aca="false">COS(IMARGUMENT(D17))</f>
        <v>#DIV/0!</v>
      </c>
      <c r="F29" s="40" t="e">
        <f aca="false">C29*D29*E29</f>
        <v>#DIV/0!</v>
      </c>
      <c r="G29" s="40" t="e">
        <f aca="false">C29*D29</f>
        <v>#DIV/0!</v>
      </c>
      <c r="H29" s="41" t="e">
        <f aca="false">I29*B29</f>
        <v>#DIV/0!</v>
      </c>
      <c r="I29" s="39" t="e">
        <f aca="false">IMABS(G17)</f>
        <v>#DIV/0!</v>
      </c>
      <c r="J29" s="40" t="e">
        <f aca="false">COS(IMARGUMENT(G17))</f>
        <v>#DIV/0!</v>
      </c>
      <c r="K29" s="40" t="e">
        <f aca="false">H29*I29*J29</f>
        <v>#DIV/0!</v>
      </c>
      <c r="L29" s="40" t="e">
        <f aca="false">H29*I29</f>
        <v>#DIV/0!</v>
      </c>
      <c r="M29" s="41" t="e">
        <f aca="false">K29/F29*100</f>
        <v>#DIV/0!</v>
      </c>
      <c r="O29" s="20" t="e">
        <f aca="false">($H$26-H29)/H29</f>
        <v>#DIV/0!</v>
      </c>
      <c r="P29" s="21" t="e">
        <f aca="false">I29^2*$B$5/$B$4^2</f>
        <v>#DIV/0!</v>
      </c>
      <c r="Q29" s="21" t="e">
        <f aca="false">C29^2/$B$8</f>
        <v>#DIV/0!</v>
      </c>
      <c r="R29" s="21" t="e">
        <f aca="false">SUM(P29:Q29)</f>
        <v>#DIV/0!</v>
      </c>
      <c r="S29" s="42"/>
    </row>
    <row r="30" customFormat="false" ht="12.8" hidden="false" customHeight="false" outlineLevel="0" collapsed="false">
      <c r="A30" s="8" t="n">
        <v>8</v>
      </c>
      <c r="B30" s="8" t="n">
        <f aca="false">1200/A30</f>
        <v>150</v>
      </c>
      <c r="C30" s="38" t="e">
        <f aca="false">$B$3</f>
        <v>#DIV/0!</v>
      </c>
      <c r="D30" s="39" t="e">
        <f aca="false">IMABS(D18)</f>
        <v>#DIV/0!</v>
      </c>
      <c r="E30" s="39" t="e">
        <f aca="false">COS(IMARGUMENT(D18))</f>
        <v>#DIV/0!</v>
      </c>
      <c r="F30" s="40" t="e">
        <f aca="false">C30*D30*E30</f>
        <v>#DIV/0!</v>
      </c>
      <c r="G30" s="40" t="e">
        <f aca="false">C30*D30</f>
        <v>#DIV/0!</v>
      </c>
      <c r="H30" s="41" t="e">
        <f aca="false">I30*B30</f>
        <v>#DIV/0!</v>
      </c>
      <c r="I30" s="39" t="e">
        <f aca="false">IMABS(G18)</f>
        <v>#DIV/0!</v>
      </c>
      <c r="J30" s="40" t="e">
        <f aca="false">COS(IMARGUMENT(G18))</f>
        <v>#DIV/0!</v>
      </c>
      <c r="K30" s="40" t="e">
        <f aca="false">H30*I30*J30</f>
        <v>#DIV/0!</v>
      </c>
      <c r="L30" s="40" t="e">
        <f aca="false">H30*I30</f>
        <v>#DIV/0!</v>
      </c>
      <c r="M30" s="41" t="e">
        <f aca="false">K30/F30*100</f>
        <v>#DIV/0!</v>
      </c>
      <c r="O30" s="20" t="e">
        <f aca="false">($H$26-H30)/H30</f>
        <v>#DIV/0!</v>
      </c>
      <c r="P30" s="21" t="e">
        <f aca="false">I30^2*$B$5/$B$4^2</f>
        <v>#DIV/0!</v>
      </c>
      <c r="Q30" s="21" t="e">
        <f aca="false">C30^2/$B$8</f>
        <v>#DIV/0!</v>
      </c>
      <c r="R30" s="21" t="e">
        <f aca="false">SUM(P30:Q30)</f>
        <v>#DIV/0!</v>
      </c>
      <c r="S30" s="42"/>
    </row>
    <row r="31" customFormat="false" ht="12.8" hidden="false" customHeight="false" outlineLevel="0" collapsed="false">
      <c r="A31" s="8" t="n">
        <v>10</v>
      </c>
      <c r="B31" s="8" t="n">
        <f aca="false">1200/A31</f>
        <v>120</v>
      </c>
      <c r="C31" s="38" t="e">
        <f aca="false">$B$3</f>
        <v>#DIV/0!</v>
      </c>
      <c r="D31" s="39" t="e">
        <f aca="false">IMABS(D19)</f>
        <v>#DIV/0!</v>
      </c>
      <c r="E31" s="39" t="e">
        <f aca="false">COS(IMARGUMENT(D19))</f>
        <v>#DIV/0!</v>
      </c>
      <c r="F31" s="40" t="e">
        <f aca="false">C31*D31*E31</f>
        <v>#DIV/0!</v>
      </c>
      <c r="G31" s="40" t="e">
        <f aca="false">C31*D31</f>
        <v>#DIV/0!</v>
      </c>
      <c r="H31" s="41" t="e">
        <f aca="false">I31*B31</f>
        <v>#DIV/0!</v>
      </c>
      <c r="I31" s="39" t="e">
        <f aca="false">IMABS(G19)</f>
        <v>#DIV/0!</v>
      </c>
      <c r="J31" s="40" t="e">
        <f aca="false">COS(IMARGUMENT(G19))</f>
        <v>#DIV/0!</v>
      </c>
      <c r="K31" s="40" t="e">
        <f aca="false">H31*I31*J31</f>
        <v>#DIV/0!</v>
      </c>
      <c r="L31" s="40" t="e">
        <f aca="false">H31*I31</f>
        <v>#DIV/0!</v>
      </c>
      <c r="M31" s="41" t="e">
        <f aca="false">K31/F31*100</f>
        <v>#DIV/0!</v>
      </c>
      <c r="O31" s="20" t="e">
        <f aca="false">($H$26-H31)/H31</f>
        <v>#DIV/0!</v>
      </c>
      <c r="P31" s="21" t="e">
        <f aca="false">I31^2*$B$5/$B$4^2</f>
        <v>#DIV/0!</v>
      </c>
      <c r="Q31" s="21" t="e">
        <f aca="false">C31^2/$B$8</f>
        <v>#DIV/0!</v>
      </c>
      <c r="R31" s="21" t="e">
        <f aca="false">SUM(P31:Q31)</f>
        <v>#DIV/0!</v>
      </c>
      <c r="S31" s="42"/>
    </row>
    <row r="32" customFormat="false" ht="12.8" hidden="false" customHeight="false" outlineLevel="0" collapsed="false">
      <c r="A32" s="8" t="n">
        <v>12</v>
      </c>
      <c r="B32" s="8" t="n">
        <f aca="false">1200/A32</f>
        <v>100</v>
      </c>
      <c r="C32" s="38" t="e">
        <f aca="false">$B$3</f>
        <v>#DIV/0!</v>
      </c>
      <c r="D32" s="39" t="e">
        <f aca="false">IMABS(D20)</f>
        <v>#DIV/0!</v>
      </c>
      <c r="E32" s="39" t="e">
        <f aca="false">COS(IMARGUMENT(D20))</f>
        <v>#DIV/0!</v>
      </c>
      <c r="F32" s="40" t="e">
        <f aca="false">C32*D32*E32</f>
        <v>#DIV/0!</v>
      </c>
      <c r="G32" s="40" t="e">
        <f aca="false">C32*D32</f>
        <v>#DIV/0!</v>
      </c>
      <c r="H32" s="41" t="e">
        <f aca="false">I32*B32</f>
        <v>#DIV/0!</v>
      </c>
      <c r="I32" s="39" t="e">
        <f aca="false">IMABS(G20)</f>
        <v>#DIV/0!</v>
      </c>
      <c r="J32" s="40" t="e">
        <f aca="false">COS(IMARGUMENT(G20))</f>
        <v>#DIV/0!</v>
      </c>
      <c r="K32" s="40" t="e">
        <f aca="false">H32*I32*J32</f>
        <v>#DIV/0!</v>
      </c>
      <c r="L32" s="40" t="e">
        <f aca="false">H32*I32</f>
        <v>#DIV/0!</v>
      </c>
      <c r="M32" s="41" t="e">
        <f aca="false">K32/F32*100</f>
        <v>#DIV/0!</v>
      </c>
      <c r="O32" s="20" t="e">
        <f aca="false">($H$26-H32)/H32</f>
        <v>#DIV/0!</v>
      </c>
      <c r="P32" s="21" t="e">
        <f aca="false">I32^2*$B$5/$B$4^2</f>
        <v>#DIV/0!</v>
      </c>
      <c r="Q32" s="21" t="e">
        <f aca="false">C32^2/$B$8</f>
        <v>#DIV/0!</v>
      </c>
      <c r="R32" s="21" t="e">
        <f aca="false">SUM(P32:Q32)</f>
        <v>#DIV/0!</v>
      </c>
      <c r="S32" s="42"/>
    </row>
    <row r="33" customFormat="false" ht="12.8" hidden="false" customHeight="false" outlineLevel="0" collapsed="false">
      <c r="A33" s="8" t="n">
        <v>14</v>
      </c>
      <c r="B33" s="15" t="n">
        <f aca="false">1200/A33</f>
        <v>85.7142857142857</v>
      </c>
      <c r="C33" s="38" t="e">
        <f aca="false">$B$3</f>
        <v>#DIV/0!</v>
      </c>
      <c r="D33" s="39" t="e">
        <f aca="false">IMABS(D21)</f>
        <v>#DIV/0!</v>
      </c>
      <c r="E33" s="39" t="e">
        <f aca="false">COS(IMARGUMENT(D21))</f>
        <v>#DIV/0!</v>
      </c>
      <c r="F33" s="40" t="e">
        <f aca="false">C33*D33*E33</f>
        <v>#DIV/0!</v>
      </c>
      <c r="G33" s="40" t="e">
        <f aca="false">C33*D33</f>
        <v>#DIV/0!</v>
      </c>
      <c r="H33" s="41" t="e">
        <f aca="false">I33*B33</f>
        <v>#DIV/0!</v>
      </c>
      <c r="I33" s="39" t="e">
        <f aca="false">IMABS(G21)</f>
        <v>#DIV/0!</v>
      </c>
      <c r="J33" s="40" t="e">
        <f aca="false">COS(IMARGUMENT(G21))</f>
        <v>#DIV/0!</v>
      </c>
      <c r="K33" s="40" t="e">
        <f aca="false">H33*I33*J33</f>
        <v>#DIV/0!</v>
      </c>
      <c r="L33" s="40" t="e">
        <f aca="false">H33*I33</f>
        <v>#DIV/0!</v>
      </c>
      <c r="M33" s="41" t="e">
        <f aca="false">K33/F33*100</f>
        <v>#DIV/0!</v>
      </c>
      <c r="O33" s="20" t="e">
        <f aca="false">($H$26-H33)/H33</f>
        <v>#DIV/0!</v>
      </c>
      <c r="P33" s="21" t="e">
        <f aca="false">I33^2*$B$5/$B$4^2</f>
        <v>#DIV/0!</v>
      </c>
      <c r="Q33" s="21" t="e">
        <f aca="false">C33^2/$B$8</f>
        <v>#DIV/0!</v>
      </c>
      <c r="R33" s="21" t="e">
        <f aca="false">SUM(P33:Q33)</f>
        <v>#DIV/0!</v>
      </c>
      <c r="S33" s="42"/>
    </row>
  </sheetData>
  <sheetProtection sheet="true" password="c4ba" objects="true" scenarios="true"/>
  <mergeCells count="12">
    <mergeCell ref="A2:D2"/>
    <mergeCell ref="B3:D3"/>
    <mergeCell ref="B4:D4"/>
    <mergeCell ref="B5:D5"/>
    <mergeCell ref="B6:D6"/>
    <mergeCell ref="B7:D7"/>
    <mergeCell ref="B8:D8"/>
    <mergeCell ref="B9:D9"/>
    <mergeCell ref="B10:D10"/>
    <mergeCell ref="A12:H12"/>
    <mergeCell ref="A23:M23"/>
    <mergeCell ref="O23:R23"/>
  </mergeCells>
  <printOptions headings="false" gridLines="false" gridLinesSet="true" horizontalCentered="false" verticalCentered="false"/>
  <pageMargins left="0.7875" right="0.7875" top="1.025" bottom="1.025" header="0.7875" footer="0.7875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&amp;C&amp;A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133</TotalTime>
  <Application>LibreOffice/7.3.6.2$Linux_X86_64 LibreOffice_project/30$Build-2</Application>
  <AppVersion>15.0000</AppVersion>
  <Company>University of Alberta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2005-09-27T23:11:25Z</dcterms:created>
  <dc:creator>Andy Knight</dc:creator>
  <dc:description/>
  <dc:language>en-CA</dc:language>
  <cp:lastModifiedBy/>
  <dcterms:modified xsi:type="dcterms:W3CDTF">2022-10-12T12:29:35Z</dcterms:modified>
  <cp:revision>33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  <property fmtid="{D5CDD505-2E9C-101B-9397-08002B2CF9AE}" pid="6" name="_AdHocReviewCycleID">
    <vt:r8>1792212406</vt:r8>
  </property>
  <property fmtid="{D5CDD505-2E9C-101B-9397-08002B2CF9AE}" pid="7" name="_AuthorEmail">
    <vt:lpwstr>knight@ece.ualberta.ca</vt:lpwstr>
  </property>
  <property fmtid="{D5CDD505-2E9C-101B-9397-08002B2CF9AE}" pid="8" name="_AuthorEmailDisplayName">
    <vt:lpwstr>Andy Knight</vt:lpwstr>
  </property>
  <property fmtid="{D5CDD505-2E9C-101B-9397-08002B2CF9AE}" pid="9" name="_EmailSubject">
    <vt:lpwstr>Lab 2 spreadsheets</vt:lpwstr>
  </property>
  <property fmtid="{D5CDD505-2E9C-101B-9397-08002B2CF9AE}" pid="10" name="_ReviewingToolsShownOnce">
    <vt:lpwstr/>
  </property>
</Properties>
</file>